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1700" activeTab="1"/>
  </bookViews>
  <sheets>
    <sheet name="1" sheetId="23" r:id="rId1"/>
    <sheet name="2" sheetId="39" r:id="rId2"/>
    <sheet name="3" sheetId="42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25" r:id="rId11"/>
    <sheet name="12" sheetId="55" r:id="rId12"/>
    <sheet name="13" sheetId="56" r:id="rId13"/>
    <sheet name="14" sheetId="57" r:id="rId14"/>
    <sheet name="15" sheetId="58" r:id="rId15"/>
    <sheet name="16" sheetId="59" r:id="rId16"/>
    <sheet name="Лист1" sheetId="6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'10'!$A$1:$AE$12</definedName>
    <definedName name="_xlnm.Print_Area" localSheetId="10">'11'!$A$1:$D$21</definedName>
    <definedName name="_xlnm.Print_Area" localSheetId="11">'12'!$A$1:$L$12</definedName>
    <definedName name="_xlnm.Print_Area" localSheetId="12">'13'!$A$1:$L$12</definedName>
    <definedName name="_xlnm.Print_Area" localSheetId="13">'14'!$A$1:$I$22</definedName>
    <definedName name="_xlnm.Print_Area" localSheetId="14">'15'!$A$1:$AE$12</definedName>
    <definedName name="_xlnm.Print_Area" localSheetId="15">'16'!$A$1:$AE$12</definedName>
    <definedName name="_xlnm.Print_Area" localSheetId="1">'2'!$A$1:$AE$14</definedName>
    <definedName name="_xlnm.Print_Area" localSheetId="2">'3'!$A$1:$E$20</definedName>
    <definedName name="_xlnm.Print_Area" localSheetId="3">'4'!$A$1:$AE$13</definedName>
    <definedName name="_xlnm.Print_Area" localSheetId="4">'5'!$A$1:$E$20</definedName>
    <definedName name="_xlnm.Print_Area" localSheetId="5">'6'!$A$1:$AE$12</definedName>
    <definedName name="_xlnm.Print_Area" localSheetId="6">'7'!$A$1:$E$20</definedName>
    <definedName name="_xlnm.Print_Area" localSheetId="7">'8'!$A$1:$AE$12</definedName>
    <definedName name="_xlnm.Print_Area" localSheetId="8">'9'!$A$1:$E$20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4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4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4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H12" i="57" l="1"/>
  <c r="D12" i="57"/>
  <c r="O9" i="58" l="1"/>
  <c r="O10" i="58"/>
  <c r="O11" i="58"/>
  <c r="O12" i="58"/>
  <c r="O8" i="58"/>
  <c r="N9" i="58"/>
  <c r="N10" i="58"/>
  <c r="N11" i="58"/>
  <c r="N12" i="58"/>
  <c r="N8" i="58"/>
  <c r="O9" i="59"/>
  <c r="O10" i="59"/>
  <c r="O11" i="59"/>
  <c r="O12" i="59"/>
  <c r="O8" i="59"/>
  <c r="G9" i="56" l="1"/>
  <c r="G10" i="56"/>
  <c r="G11" i="56"/>
  <c r="G12" i="56"/>
  <c r="G8" i="56"/>
  <c r="G9" i="55"/>
  <c r="G10" i="55"/>
  <c r="G11" i="55"/>
  <c r="G12" i="55"/>
  <c r="G8" i="55"/>
  <c r="O9" i="54"/>
  <c r="O10" i="54"/>
  <c r="O11" i="54"/>
  <c r="O12" i="54"/>
  <c r="O8" i="54"/>
  <c r="O9" i="52"/>
  <c r="O10" i="52"/>
  <c r="O11" i="52"/>
  <c r="O12" i="52"/>
  <c r="O8" i="52"/>
  <c r="O9" i="50"/>
  <c r="O10" i="50"/>
  <c r="O11" i="50"/>
  <c r="O12" i="50"/>
  <c r="O8" i="50"/>
  <c r="D10" i="42"/>
  <c r="O9" i="48"/>
  <c r="O10" i="48"/>
  <c r="O11" i="48"/>
  <c r="O12" i="48"/>
  <c r="O8" i="48"/>
  <c r="O10" i="39"/>
  <c r="O11" i="39"/>
  <c r="O12" i="39"/>
  <c r="O13" i="39"/>
  <c r="O9" i="39"/>
  <c r="D10" i="23"/>
  <c r="AC9" i="59" l="1"/>
  <c r="AC10" i="59"/>
  <c r="AC11" i="59"/>
  <c r="AC12" i="59"/>
  <c r="AC8" i="59"/>
  <c r="Z9" i="59"/>
  <c r="Z10" i="59"/>
  <c r="Z11" i="59"/>
  <c r="Z12" i="59"/>
  <c r="Z8" i="59"/>
  <c r="W9" i="59"/>
  <c r="W10" i="59"/>
  <c r="W11" i="59"/>
  <c r="W12" i="59"/>
  <c r="W8" i="59"/>
  <c r="T9" i="59"/>
  <c r="T10" i="59"/>
  <c r="T11" i="59"/>
  <c r="T12" i="59"/>
  <c r="T8" i="59"/>
  <c r="Q9" i="59"/>
  <c r="Q10" i="59"/>
  <c r="Q11" i="59"/>
  <c r="Q12" i="59"/>
  <c r="Q8" i="59"/>
  <c r="N9" i="59"/>
  <c r="N10" i="59"/>
  <c r="N11" i="59"/>
  <c r="N12" i="59"/>
  <c r="N8" i="59"/>
  <c r="K9" i="59" l="1"/>
  <c r="K10" i="59"/>
  <c r="K11" i="59"/>
  <c r="K12" i="59"/>
  <c r="K8" i="59"/>
  <c r="H9" i="59"/>
  <c r="H10" i="59"/>
  <c r="H11" i="59"/>
  <c r="H12" i="59"/>
  <c r="H8" i="59"/>
  <c r="E9" i="59"/>
  <c r="E10" i="59"/>
  <c r="E11" i="59"/>
  <c r="E12" i="59"/>
  <c r="E8" i="59"/>
  <c r="B9" i="59"/>
  <c r="B10" i="59"/>
  <c r="B11" i="59"/>
  <c r="B12" i="59"/>
  <c r="B8" i="59"/>
  <c r="AC9" i="58"/>
  <c r="AC10" i="58"/>
  <c r="AC11" i="58"/>
  <c r="AC12" i="58"/>
  <c r="AC8" i="58"/>
  <c r="Z9" i="58"/>
  <c r="Z10" i="58"/>
  <c r="Z11" i="58"/>
  <c r="Z12" i="58"/>
  <c r="Z8" i="58"/>
  <c r="W9" i="58"/>
  <c r="W10" i="58"/>
  <c r="W11" i="58"/>
  <c r="W12" i="58"/>
  <c r="W8" i="58"/>
  <c r="T9" i="58"/>
  <c r="T10" i="58"/>
  <c r="T11" i="58"/>
  <c r="T12" i="58"/>
  <c r="T8" i="58"/>
  <c r="Q9" i="58"/>
  <c r="Q10" i="58"/>
  <c r="Q11" i="58"/>
  <c r="Q12" i="58"/>
  <c r="Q8" i="58"/>
  <c r="K9" i="58"/>
  <c r="K10" i="58"/>
  <c r="K11" i="58"/>
  <c r="K12" i="58"/>
  <c r="K8" i="58"/>
  <c r="H9" i="58"/>
  <c r="H10" i="58"/>
  <c r="H11" i="58"/>
  <c r="H12" i="58"/>
  <c r="H8" i="58"/>
  <c r="E9" i="58"/>
  <c r="E10" i="58"/>
  <c r="E11" i="58"/>
  <c r="E12" i="58"/>
  <c r="E8" i="58"/>
  <c r="B9" i="58"/>
  <c r="B10" i="58"/>
  <c r="B11" i="58"/>
  <c r="B12" i="58"/>
  <c r="B8" i="58"/>
  <c r="AC9" i="54"/>
  <c r="AC10" i="54"/>
  <c r="AC11" i="54"/>
  <c r="AC12" i="54"/>
  <c r="AC8" i="54"/>
  <c r="Z9" i="54"/>
  <c r="Z10" i="54"/>
  <c r="Z11" i="54"/>
  <c r="Z12" i="54"/>
  <c r="Z8" i="54"/>
  <c r="W9" i="54"/>
  <c r="W10" i="54"/>
  <c r="W11" i="54"/>
  <c r="W12" i="54"/>
  <c r="W8" i="54"/>
  <c r="T9" i="54"/>
  <c r="T10" i="54"/>
  <c r="T11" i="54"/>
  <c r="T12" i="54"/>
  <c r="T8" i="54"/>
  <c r="Q9" i="54"/>
  <c r="Q10" i="54"/>
  <c r="Q11" i="54"/>
  <c r="Q12" i="54"/>
  <c r="Q8" i="54"/>
  <c r="N9" i="54"/>
  <c r="N10" i="54"/>
  <c r="N11" i="54"/>
  <c r="N12" i="54"/>
  <c r="N8" i="54"/>
  <c r="K9" i="54"/>
  <c r="K10" i="54"/>
  <c r="K11" i="54"/>
  <c r="K12" i="54"/>
  <c r="K8" i="54"/>
  <c r="H9" i="54"/>
  <c r="H10" i="54"/>
  <c r="H11" i="54"/>
  <c r="H12" i="54"/>
  <c r="H8" i="54"/>
  <c r="E9" i="54"/>
  <c r="E10" i="54"/>
  <c r="E11" i="54"/>
  <c r="E12" i="54"/>
  <c r="E8" i="54"/>
  <c r="B9" i="54"/>
  <c r="B10" i="54"/>
  <c r="B11" i="54"/>
  <c r="B12" i="54"/>
  <c r="B8" i="54"/>
  <c r="AC9" i="52"/>
  <c r="AC10" i="52"/>
  <c r="AC11" i="52"/>
  <c r="AC12" i="52"/>
  <c r="AC8" i="52"/>
  <c r="Z9" i="52"/>
  <c r="Z10" i="52"/>
  <c r="Z11" i="52"/>
  <c r="Z12" i="52"/>
  <c r="Z8" i="52"/>
  <c r="W9" i="52"/>
  <c r="W10" i="52"/>
  <c r="W11" i="52"/>
  <c r="W12" i="52"/>
  <c r="W8" i="52"/>
  <c r="T9" i="52"/>
  <c r="T10" i="52"/>
  <c r="T11" i="52"/>
  <c r="T12" i="52"/>
  <c r="T8" i="52"/>
  <c r="Q9" i="52"/>
  <c r="Q10" i="52"/>
  <c r="Q11" i="52"/>
  <c r="Q12" i="52"/>
  <c r="Q8" i="52"/>
  <c r="N9" i="52"/>
  <c r="N10" i="52"/>
  <c r="N11" i="52"/>
  <c r="N12" i="52"/>
  <c r="N8" i="52"/>
  <c r="K9" i="52"/>
  <c r="K10" i="52"/>
  <c r="K11" i="52"/>
  <c r="K12" i="52"/>
  <c r="K8" i="52"/>
  <c r="H9" i="52"/>
  <c r="H10" i="52"/>
  <c r="H11" i="52"/>
  <c r="H12" i="52"/>
  <c r="H8" i="52"/>
  <c r="E9" i="52"/>
  <c r="E10" i="52"/>
  <c r="E11" i="52"/>
  <c r="E12" i="52"/>
  <c r="E8" i="52"/>
  <c r="B9" i="52"/>
  <c r="B10" i="52"/>
  <c r="B11" i="52"/>
  <c r="B12" i="52"/>
  <c r="B8" i="52"/>
  <c r="AC9" i="50"/>
  <c r="AC10" i="50"/>
  <c r="AC11" i="50"/>
  <c r="AC12" i="50"/>
  <c r="AC8" i="50"/>
  <c r="Z9" i="50"/>
  <c r="Z10" i="50"/>
  <c r="Z11" i="50"/>
  <c r="Z12" i="50"/>
  <c r="Z8" i="50"/>
  <c r="W9" i="50"/>
  <c r="W10" i="50"/>
  <c r="W11" i="50"/>
  <c r="W12" i="50"/>
  <c r="W8" i="50"/>
  <c r="T9" i="50"/>
  <c r="T10" i="50"/>
  <c r="T11" i="50"/>
  <c r="T12" i="50"/>
  <c r="T8" i="50"/>
  <c r="Q9" i="50"/>
  <c r="Q10" i="50"/>
  <c r="Q11" i="50"/>
  <c r="Q12" i="50"/>
  <c r="Q8" i="50"/>
  <c r="N9" i="50"/>
  <c r="N10" i="50"/>
  <c r="N11" i="50"/>
  <c r="N12" i="50"/>
  <c r="N8" i="50"/>
  <c r="K9" i="50"/>
  <c r="K10" i="50"/>
  <c r="K11" i="50"/>
  <c r="K12" i="50"/>
  <c r="K8" i="50"/>
  <c r="H9" i="50"/>
  <c r="H10" i="50"/>
  <c r="H11" i="50"/>
  <c r="H12" i="50"/>
  <c r="H8" i="50"/>
  <c r="E9" i="50"/>
  <c r="E10" i="50"/>
  <c r="E11" i="50"/>
  <c r="E12" i="50"/>
  <c r="E8" i="50"/>
  <c r="B9" i="50"/>
  <c r="B10" i="50"/>
  <c r="B11" i="50"/>
  <c r="B12" i="50"/>
  <c r="B8" i="50"/>
  <c r="AC9" i="48"/>
  <c r="AC10" i="48"/>
  <c r="AC11" i="48"/>
  <c r="AC12" i="48"/>
  <c r="AC8" i="48"/>
  <c r="Z9" i="48"/>
  <c r="Z10" i="48"/>
  <c r="Z11" i="48"/>
  <c r="Z12" i="48"/>
  <c r="Z8" i="48"/>
  <c r="W9" i="48"/>
  <c r="W10" i="48"/>
  <c r="W11" i="48"/>
  <c r="W12" i="48"/>
  <c r="W8" i="48"/>
  <c r="T9" i="48"/>
  <c r="T10" i="48"/>
  <c r="T11" i="48"/>
  <c r="T12" i="48"/>
  <c r="T8" i="48"/>
  <c r="Q9" i="48"/>
  <c r="Q10" i="48"/>
  <c r="Q11" i="48"/>
  <c r="Q12" i="48"/>
  <c r="Q8" i="48"/>
  <c r="N9" i="48"/>
  <c r="N10" i="48"/>
  <c r="N11" i="48"/>
  <c r="N12" i="48"/>
  <c r="N8" i="48"/>
  <c r="K9" i="48"/>
  <c r="K10" i="48"/>
  <c r="K11" i="48"/>
  <c r="K12" i="48"/>
  <c r="K8" i="48"/>
  <c r="H9" i="48"/>
  <c r="H10" i="48"/>
  <c r="H11" i="48"/>
  <c r="H12" i="48"/>
  <c r="H8" i="48"/>
  <c r="E9" i="48"/>
  <c r="E10" i="48"/>
  <c r="E11" i="48"/>
  <c r="E12" i="48"/>
  <c r="E8" i="48"/>
  <c r="B9" i="48"/>
  <c r="B10" i="48"/>
  <c r="B11" i="48"/>
  <c r="B12" i="48"/>
  <c r="B8" i="48"/>
  <c r="AC10" i="39"/>
  <c r="AC11" i="39"/>
  <c r="AC12" i="39"/>
  <c r="AC13" i="39"/>
  <c r="AC9" i="39"/>
  <c r="Z10" i="39"/>
  <c r="Z11" i="39"/>
  <c r="Z12" i="39"/>
  <c r="Z13" i="39"/>
  <c r="Z9" i="39"/>
  <c r="W10" i="39"/>
  <c r="W11" i="39"/>
  <c r="W12" i="39"/>
  <c r="W13" i="39"/>
  <c r="W9" i="39"/>
  <c r="T10" i="39"/>
  <c r="T11" i="39"/>
  <c r="T12" i="39"/>
  <c r="T13" i="39"/>
  <c r="T9" i="39"/>
  <c r="Q10" i="39"/>
  <c r="Q11" i="39"/>
  <c r="Q12" i="39"/>
  <c r="Q13" i="39"/>
  <c r="Q9" i="39"/>
  <c r="N10" i="39"/>
  <c r="N11" i="39"/>
  <c r="N12" i="39"/>
  <c r="N13" i="39"/>
  <c r="N9" i="39"/>
  <c r="K10" i="39"/>
  <c r="K11" i="39"/>
  <c r="K12" i="39"/>
  <c r="K13" i="39"/>
  <c r="K9" i="39"/>
  <c r="H10" i="39"/>
  <c r="H11" i="39"/>
  <c r="H12" i="39"/>
  <c r="H13" i="39"/>
  <c r="H9" i="39"/>
  <c r="E10" i="39"/>
  <c r="E11" i="39"/>
  <c r="E12" i="39"/>
  <c r="E13" i="39"/>
  <c r="E9" i="39"/>
  <c r="B10" i="39"/>
  <c r="B11" i="39"/>
  <c r="B12" i="39"/>
  <c r="B13" i="39"/>
  <c r="B9" i="39"/>
  <c r="P12" i="59" l="1"/>
  <c r="P11" i="59"/>
  <c r="P10" i="59"/>
  <c r="P9" i="59"/>
  <c r="P8" i="59"/>
  <c r="O7" i="59"/>
  <c r="G12" i="57" s="1"/>
  <c r="N7" i="59"/>
  <c r="P7" i="59" s="1"/>
  <c r="P12" i="58"/>
  <c r="P11" i="58"/>
  <c r="P10" i="58"/>
  <c r="P9" i="58"/>
  <c r="P8" i="58"/>
  <c r="O7" i="58"/>
  <c r="C12" i="57" s="1"/>
  <c r="N7" i="58"/>
  <c r="P7" i="58" s="1"/>
  <c r="G7" i="56"/>
  <c r="D12" i="25" s="1"/>
  <c r="G7" i="55"/>
  <c r="C12" i="25" s="1"/>
  <c r="P12" i="54"/>
  <c r="P11" i="54"/>
  <c r="P10" i="54"/>
  <c r="P9" i="54"/>
  <c r="P8" i="54"/>
  <c r="O7" i="54"/>
  <c r="C10" i="53" s="1"/>
  <c r="N7" i="54"/>
  <c r="P7" i="54" s="1"/>
  <c r="P12" i="52"/>
  <c r="P11" i="52"/>
  <c r="P10" i="52"/>
  <c r="P9" i="52"/>
  <c r="P8" i="52"/>
  <c r="O7" i="52"/>
  <c r="C10" i="51" s="1"/>
  <c r="N7" i="52"/>
  <c r="P7" i="52" s="1"/>
  <c r="P12" i="50"/>
  <c r="P11" i="50"/>
  <c r="P10" i="50"/>
  <c r="P9" i="50"/>
  <c r="P8" i="50"/>
  <c r="O7" i="50"/>
  <c r="C9" i="49" s="1"/>
  <c r="N7" i="50"/>
  <c r="P7" i="50" s="1"/>
  <c r="P12" i="48"/>
  <c r="P11" i="48"/>
  <c r="P10" i="48"/>
  <c r="P9" i="48"/>
  <c r="P8" i="48"/>
  <c r="O7" i="48"/>
  <c r="C10" i="42" s="1"/>
  <c r="N7" i="48"/>
  <c r="P7" i="48" s="1"/>
  <c r="P13" i="39"/>
  <c r="O8" i="39"/>
  <c r="C10" i="23" s="1"/>
  <c r="P12" i="39"/>
  <c r="P11" i="39"/>
  <c r="P10" i="39"/>
  <c r="N8" i="39"/>
  <c r="P8" i="39" s="1"/>
  <c r="B12" i="57" l="1"/>
  <c r="F12" i="57"/>
  <c r="I12" i="57" s="1"/>
  <c r="E10" i="53"/>
  <c r="B10" i="53"/>
  <c r="D10" i="53" s="1"/>
  <c r="B10" i="51"/>
  <c r="D10" i="51" s="1"/>
  <c r="B9" i="49"/>
  <c r="B10" i="42"/>
  <c r="B10" i="23"/>
  <c r="B12" i="25"/>
  <c r="P9" i="39"/>
  <c r="I9" i="55"/>
  <c r="I9" i="56" s="1"/>
  <c r="I10" i="55"/>
  <c r="I10" i="56" s="1"/>
  <c r="I11" i="55"/>
  <c r="I11" i="56" s="1"/>
  <c r="I12" i="55"/>
  <c r="I12" i="56" s="1"/>
  <c r="I8" i="55"/>
  <c r="I8" i="56" s="1"/>
  <c r="U9" i="54"/>
  <c r="U10" i="54"/>
  <c r="U11" i="54"/>
  <c r="U12" i="54"/>
  <c r="U8" i="54"/>
  <c r="U9" i="52"/>
  <c r="U10" i="52"/>
  <c r="U11" i="52"/>
  <c r="U12" i="52"/>
  <c r="U8" i="52"/>
  <c r="U9" i="50"/>
  <c r="U10" i="50"/>
  <c r="U11" i="50"/>
  <c r="U12" i="50"/>
  <c r="U8" i="50"/>
  <c r="U9" i="48"/>
  <c r="U10" i="48"/>
  <c r="U11" i="48"/>
  <c r="U12" i="48"/>
  <c r="U8" i="48"/>
  <c r="U10" i="39"/>
  <c r="U11" i="39"/>
  <c r="U12" i="39"/>
  <c r="U13" i="39"/>
  <c r="U9" i="39"/>
  <c r="E12" i="57" l="1"/>
  <c r="E10" i="51"/>
  <c r="D9" i="49"/>
  <c r="E9" i="49"/>
  <c r="E10" i="42"/>
  <c r="E10" i="23"/>
  <c r="L9" i="55"/>
  <c r="L9" i="56" s="1"/>
  <c r="L10" i="55"/>
  <c r="L10" i="56" s="1"/>
  <c r="L11" i="55"/>
  <c r="L11" i="56" s="1"/>
  <c r="L12" i="55"/>
  <c r="L12" i="56" s="1"/>
  <c r="L8" i="55"/>
  <c r="L8" i="56" s="1"/>
  <c r="H9" i="55"/>
  <c r="H9" i="56" s="1"/>
  <c r="H10" i="55"/>
  <c r="H10" i="56" s="1"/>
  <c r="H11" i="55"/>
  <c r="H11" i="56" s="1"/>
  <c r="H12" i="55"/>
  <c r="H12" i="56" s="1"/>
  <c r="H8" i="55"/>
  <c r="H8" i="56" s="1"/>
  <c r="F9" i="55"/>
  <c r="F9" i="56" s="1"/>
  <c r="F10" i="55"/>
  <c r="F10" i="56" s="1"/>
  <c r="F11" i="55"/>
  <c r="F11" i="56" s="1"/>
  <c r="F12" i="55"/>
  <c r="F12" i="56" s="1"/>
  <c r="F8" i="55"/>
  <c r="F8" i="56" s="1"/>
  <c r="AA9" i="54" l="1"/>
  <c r="AA10" i="54"/>
  <c r="AA11" i="54"/>
  <c r="AA12" i="54"/>
  <c r="AA8" i="54"/>
  <c r="X9" i="54"/>
  <c r="X10" i="54"/>
  <c r="X11" i="54"/>
  <c r="X12" i="54"/>
  <c r="X8" i="54"/>
  <c r="F9" i="54"/>
  <c r="F10" i="54"/>
  <c r="F11" i="54"/>
  <c r="F12" i="54"/>
  <c r="F8" i="54"/>
  <c r="C9" i="54"/>
  <c r="C10" i="54"/>
  <c r="C11" i="54"/>
  <c r="C12" i="54"/>
  <c r="C8" i="54"/>
  <c r="K9" i="55"/>
  <c r="K9" i="56" s="1"/>
  <c r="K10" i="55"/>
  <c r="K10" i="56" s="1"/>
  <c r="K11" i="55"/>
  <c r="K11" i="56" s="1"/>
  <c r="K12" i="55"/>
  <c r="K12" i="56" s="1"/>
  <c r="K8" i="55"/>
  <c r="K8" i="56" s="1"/>
  <c r="J9" i="55"/>
  <c r="J9" i="56" s="1"/>
  <c r="J10" i="55"/>
  <c r="J10" i="56" s="1"/>
  <c r="J11" i="55"/>
  <c r="J11" i="56" s="1"/>
  <c r="J12" i="55"/>
  <c r="J12" i="56" s="1"/>
  <c r="J8" i="55"/>
  <c r="J8" i="56" s="1"/>
  <c r="E9" i="55"/>
  <c r="E9" i="56" s="1"/>
  <c r="E10" i="55"/>
  <c r="E10" i="56" s="1"/>
  <c r="E11" i="55"/>
  <c r="E11" i="56" s="1"/>
  <c r="E12" i="55"/>
  <c r="E12" i="56" s="1"/>
  <c r="E8" i="55"/>
  <c r="E8" i="56" s="1"/>
  <c r="D9" i="55"/>
  <c r="D9" i="56" s="1"/>
  <c r="D10" i="55"/>
  <c r="D10" i="56" s="1"/>
  <c r="D11" i="55"/>
  <c r="D11" i="56" s="1"/>
  <c r="D12" i="55"/>
  <c r="D12" i="56" s="1"/>
  <c r="D8" i="55"/>
  <c r="D8" i="56" s="1"/>
  <c r="C9" i="55"/>
  <c r="C9" i="56" s="1"/>
  <c r="C10" i="55"/>
  <c r="C10" i="56" s="1"/>
  <c r="C11" i="55"/>
  <c r="C11" i="56" s="1"/>
  <c r="C12" i="55"/>
  <c r="C12" i="56" s="1"/>
  <c r="C8" i="55"/>
  <c r="C8" i="56" s="1"/>
  <c r="B9" i="55"/>
  <c r="B9" i="56" s="1"/>
  <c r="B10" i="55"/>
  <c r="B10" i="56" s="1"/>
  <c r="B11" i="55"/>
  <c r="B11" i="56" s="1"/>
  <c r="B12" i="55"/>
  <c r="B12" i="56" s="1"/>
  <c r="B8" i="55"/>
  <c r="B8" i="56" s="1"/>
  <c r="X13" i="39"/>
  <c r="X12" i="39"/>
  <c r="X11" i="39"/>
  <c r="X10" i="39"/>
  <c r="X9" i="39"/>
  <c r="C13" i="39"/>
  <c r="C12" i="39"/>
  <c r="C11" i="39"/>
  <c r="C10" i="39"/>
  <c r="C9" i="39"/>
  <c r="C8" i="39" l="1"/>
  <c r="C6" i="23" s="1"/>
  <c r="X8" i="39"/>
  <c r="C17" i="23" s="1"/>
  <c r="R9" i="48" l="1"/>
  <c r="R10" i="48"/>
  <c r="R11" i="48"/>
  <c r="R12" i="48"/>
  <c r="R8" i="48"/>
  <c r="AD9" i="59" l="1"/>
  <c r="AD9" i="58" s="1"/>
  <c r="AD10" i="59"/>
  <c r="AD10" i="58" s="1"/>
  <c r="AD11" i="59"/>
  <c r="AD11" i="58" s="1"/>
  <c r="AD12" i="59"/>
  <c r="AD12" i="58" s="1"/>
  <c r="AD8" i="59"/>
  <c r="AD8" i="58" s="1"/>
  <c r="AA9" i="59"/>
  <c r="AA9" i="58" s="1"/>
  <c r="AA10" i="59"/>
  <c r="AA10" i="58" s="1"/>
  <c r="AA11" i="59"/>
  <c r="AA11" i="58" s="1"/>
  <c r="AA12" i="59"/>
  <c r="AA12" i="58" s="1"/>
  <c r="AA8" i="59"/>
  <c r="AA8" i="58" s="1"/>
  <c r="X9" i="59"/>
  <c r="X9" i="58" s="1"/>
  <c r="X10" i="59"/>
  <c r="X10" i="58" s="1"/>
  <c r="X11" i="59"/>
  <c r="X11" i="58" s="1"/>
  <c r="X12" i="59"/>
  <c r="X12" i="58" s="1"/>
  <c r="X8" i="59"/>
  <c r="X8" i="58" s="1"/>
  <c r="U9" i="59"/>
  <c r="U9" i="58" s="1"/>
  <c r="U10" i="59"/>
  <c r="U10" i="58" s="1"/>
  <c r="U11" i="59"/>
  <c r="U11" i="58" s="1"/>
  <c r="U12" i="59"/>
  <c r="U12" i="58" s="1"/>
  <c r="U8" i="59"/>
  <c r="U8" i="58" s="1"/>
  <c r="R9" i="59"/>
  <c r="R9" i="58" s="1"/>
  <c r="R10" i="59"/>
  <c r="R10" i="58" s="1"/>
  <c r="R11" i="59"/>
  <c r="R11" i="58" s="1"/>
  <c r="R12" i="59"/>
  <c r="R12" i="58" s="1"/>
  <c r="R8" i="59"/>
  <c r="R8" i="58" s="1"/>
  <c r="L9" i="59"/>
  <c r="L9" i="58" s="1"/>
  <c r="L10" i="59"/>
  <c r="L10" i="58" s="1"/>
  <c r="L11" i="59"/>
  <c r="L11" i="58" s="1"/>
  <c r="L12" i="59"/>
  <c r="L12" i="58" s="1"/>
  <c r="L8" i="59"/>
  <c r="L8" i="58" s="1"/>
  <c r="I9" i="59"/>
  <c r="I9" i="58" s="1"/>
  <c r="I10" i="59"/>
  <c r="I10" i="58" s="1"/>
  <c r="I11" i="59"/>
  <c r="I11" i="58" s="1"/>
  <c r="I12" i="59"/>
  <c r="I12" i="58" s="1"/>
  <c r="I8" i="59"/>
  <c r="I8" i="58" s="1"/>
  <c r="F9" i="59"/>
  <c r="F9" i="58" s="1"/>
  <c r="F10" i="59"/>
  <c r="F10" i="58" s="1"/>
  <c r="F11" i="59"/>
  <c r="F11" i="58" s="1"/>
  <c r="F12" i="59"/>
  <c r="F12" i="58" s="1"/>
  <c r="F8" i="59"/>
  <c r="F8" i="58" s="1"/>
  <c r="C9" i="59"/>
  <c r="C9" i="58" s="1"/>
  <c r="C10" i="59"/>
  <c r="C10" i="58" s="1"/>
  <c r="C11" i="59"/>
  <c r="C11" i="58" s="1"/>
  <c r="C12" i="59"/>
  <c r="C12" i="58" s="1"/>
  <c r="C8" i="59"/>
  <c r="C8" i="58" s="1"/>
  <c r="D8" i="58" l="1"/>
  <c r="AD9" i="54"/>
  <c r="AD10" i="54"/>
  <c r="AD11" i="54"/>
  <c r="AD12" i="54"/>
  <c r="AD8" i="54"/>
  <c r="R9" i="54"/>
  <c r="R10" i="54"/>
  <c r="R11" i="54"/>
  <c r="R12" i="54"/>
  <c r="R8" i="54"/>
  <c r="L9" i="54"/>
  <c r="L10" i="54"/>
  <c r="L11" i="54"/>
  <c r="L12" i="54"/>
  <c r="L8" i="54"/>
  <c r="I9" i="54"/>
  <c r="I10" i="54"/>
  <c r="I11" i="54"/>
  <c r="I12" i="54"/>
  <c r="I8" i="54"/>
  <c r="AD9" i="52"/>
  <c r="AD10" i="52"/>
  <c r="AD11" i="52"/>
  <c r="AD12" i="52"/>
  <c r="AD8" i="52"/>
  <c r="AA9" i="52"/>
  <c r="AA10" i="52"/>
  <c r="AA11" i="52"/>
  <c r="AA12" i="52"/>
  <c r="AA8" i="52"/>
  <c r="X9" i="52"/>
  <c r="X10" i="52"/>
  <c r="X11" i="52"/>
  <c r="X12" i="52"/>
  <c r="X8" i="52"/>
  <c r="R9" i="52"/>
  <c r="R10" i="52"/>
  <c r="R11" i="52"/>
  <c r="R12" i="52"/>
  <c r="R8" i="52"/>
  <c r="L9" i="52"/>
  <c r="L10" i="52"/>
  <c r="L11" i="52"/>
  <c r="L12" i="52"/>
  <c r="L8" i="52"/>
  <c r="I9" i="52"/>
  <c r="I10" i="52"/>
  <c r="I11" i="52"/>
  <c r="I12" i="52"/>
  <c r="I8" i="52"/>
  <c r="F9" i="52"/>
  <c r="F10" i="52"/>
  <c r="F11" i="52"/>
  <c r="F12" i="52"/>
  <c r="F8" i="52"/>
  <c r="C9" i="52"/>
  <c r="C10" i="52"/>
  <c r="C11" i="52"/>
  <c r="C12" i="52"/>
  <c r="C8" i="52"/>
  <c r="AD9" i="50"/>
  <c r="AD10" i="50"/>
  <c r="AD11" i="50"/>
  <c r="AD12" i="50"/>
  <c r="AD8" i="50"/>
  <c r="AA9" i="50"/>
  <c r="AA10" i="50"/>
  <c r="AA11" i="50"/>
  <c r="AA12" i="50"/>
  <c r="AA8" i="50"/>
  <c r="X9" i="50"/>
  <c r="X10" i="50"/>
  <c r="X11" i="50"/>
  <c r="X12" i="50"/>
  <c r="X8" i="50"/>
  <c r="R9" i="50"/>
  <c r="R10" i="50"/>
  <c r="R11" i="50"/>
  <c r="R12" i="50"/>
  <c r="R8" i="50"/>
  <c r="L9" i="50"/>
  <c r="L10" i="50"/>
  <c r="L11" i="50"/>
  <c r="L12" i="50"/>
  <c r="L8" i="50"/>
  <c r="I9" i="50"/>
  <c r="I10" i="50"/>
  <c r="I11" i="50"/>
  <c r="I12" i="50"/>
  <c r="I8" i="50"/>
  <c r="F9" i="50"/>
  <c r="F10" i="50"/>
  <c r="F11" i="50"/>
  <c r="F12" i="50"/>
  <c r="F8" i="50"/>
  <c r="C9" i="50"/>
  <c r="C10" i="50"/>
  <c r="C11" i="50"/>
  <c r="C12" i="50"/>
  <c r="C8" i="50"/>
  <c r="AD9" i="48"/>
  <c r="AD10" i="48"/>
  <c r="AD11" i="48"/>
  <c r="AD12" i="48"/>
  <c r="AD8" i="48"/>
  <c r="AA9" i="48"/>
  <c r="AA10" i="48"/>
  <c r="AA11" i="48"/>
  <c r="AA12" i="48"/>
  <c r="AA8" i="48"/>
  <c r="X9" i="48"/>
  <c r="X10" i="48"/>
  <c r="X11" i="48"/>
  <c r="X12" i="48"/>
  <c r="X8" i="48"/>
  <c r="L9" i="48"/>
  <c r="L10" i="48"/>
  <c r="L11" i="48"/>
  <c r="L12" i="48"/>
  <c r="L8" i="48"/>
  <c r="I9" i="48"/>
  <c r="I10" i="48"/>
  <c r="I11" i="48"/>
  <c r="I12" i="48"/>
  <c r="I8" i="48"/>
  <c r="F9" i="48"/>
  <c r="F10" i="48"/>
  <c r="F11" i="48"/>
  <c r="F12" i="48"/>
  <c r="F8" i="48"/>
  <c r="C9" i="48"/>
  <c r="C10" i="48"/>
  <c r="C11" i="48"/>
  <c r="C12" i="48"/>
  <c r="C8" i="48"/>
  <c r="AD10" i="39"/>
  <c r="AD11" i="39"/>
  <c r="AD12" i="39"/>
  <c r="AD13" i="39"/>
  <c r="AD9" i="39"/>
  <c r="AA10" i="39"/>
  <c r="AA11" i="39"/>
  <c r="AA12" i="39"/>
  <c r="AA13" i="39"/>
  <c r="AA9" i="39"/>
  <c r="R10" i="39"/>
  <c r="R11" i="39"/>
  <c r="R12" i="39"/>
  <c r="R13" i="39"/>
  <c r="R9" i="39"/>
  <c r="L10" i="39"/>
  <c r="L11" i="39"/>
  <c r="L12" i="39"/>
  <c r="L13" i="39"/>
  <c r="L9" i="39"/>
  <c r="I10" i="39"/>
  <c r="I11" i="39"/>
  <c r="I12" i="39"/>
  <c r="I13" i="39"/>
  <c r="I9" i="39"/>
  <c r="F10" i="39"/>
  <c r="F11" i="39"/>
  <c r="F12" i="39"/>
  <c r="F13" i="39"/>
  <c r="F9" i="39"/>
  <c r="E7" i="55" l="1"/>
  <c r="E7" i="56" l="1"/>
  <c r="AD7" i="59" l="1"/>
  <c r="G21" i="57" s="1"/>
  <c r="AA7" i="59"/>
  <c r="G20" i="57" s="1"/>
  <c r="X7" i="59"/>
  <c r="U7" i="59"/>
  <c r="G14" i="57" s="1"/>
  <c r="R7" i="59"/>
  <c r="G13" i="57" s="1"/>
  <c r="L7" i="59"/>
  <c r="G11" i="57" s="1"/>
  <c r="I7" i="59"/>
  <c r="G10" i="57" s="1"/>
  <c r="F7" i="59"/>
  <c r="G9" i="57" s="1"/>
  <c r="C7" i="59"/>
  <c r="AD7" i="58"/>
  <c r="C21" i="57" s="1"/>
  <c r="AA7" i="58"/>
  <c r="C20" i="57" s="1"/>
  <c r="X7" i="58"/>
  <c r="U7" i="58"/>
  <c r="C14" i="57" s="1"/>
  <c r="R7" i="58"/>
  <c r="C13" i="57" s="1"/>
  <c r="L7" i="58"/>
  <c r="C11" i="57" s="1"/>
  <c r="I7" i="58"/>
  <c r="C10" i="57" s="1"/>
  <c r="F7" i="58"/>
  <c r="C9" i="57" s="1"/>
  <c r="C7" i="58"/>
  <c r="G19" i="57" l="1"/>
  <c r="G8" i="57"/>
  <c r="C8" i="57"/>
  <c r="C19" i="57"/>
  <c r="L7" i="56" l="1"/>
  <c r="D21" i="25" s="1"/>
  <c r="K7" i="56"/>
  <c r="D20" i="25" s="1"/>
  <c r="J7" i="56"/>
  <c r="D19" i="25" s="1"/>
  <c r="I7" i="56"/>
  <c r="D14" i="25" s="1"/>
  <c r="H7" i="56"/>
  <c r="D13" i="25" s="1"/>
  <c r="F7" i="56"/>
  <c r="D11" i="25" s="1"/>
  <c r="D7" i="56"/>
  <c r="D10" i="25" s="1"/>
  <c r="C7" i="56"/>
  <c r="D9" i="25" s="1"/>
  <c r="B7" i="56"/>
  <c r="D8" i="25" s="1"/>
  <c r="L7" i="55"/>
  <c r="C21" i="25" s="1"/>
  <c r="K7" i="55"/>
  <c r="C20" i="25" s="1"/>
  <c r="J7" i="55"/>
  <c r="C19" i="25" s="1"/>
  <c r="I7" i="55"/>
  <c r="C14" i="25" s="1"/>
  <c r="H7" i="55"/>
  <c r="C13" i="25" s="1"/>
  <c r="F7" i="55"/>
  <c r="C11" i="25" s="1"/>
  <c r="D7" i="55"/>
  <c r="C10" i="25" s="1"/>
  <c r="C7" i="55"/>
  <c r="C9" i="25" s="1"/>
  <c r="B7" i="55"/>
  <c r="C8" i="25" s="1"/>
  <c r="AD7" i="54"/>
  <c r="C19" i="53" s="1"/>
  <c r="AA7" i="54"/>
  <c r="C18" i="53" s="1"/>
  <c r="X7" i="54"/>
  <c r="U7" i="54"/>
  <c r="C12" i="53" s="1"/>
  <c r="R7" i="54"/>
  <c r="C11" i="53" s="1"/>
  <c r="L7" i="54"/>
  <c r="C9" i="53" s="1"/>
  <c r="I7" i="54"/>
  <c r="C8" i="53" s="1"/>
  <c r="F7" i="54"/>
  <c r="C7" i="53" s="1"/>
  <c r="C7" i="54"/>
  <c r="C17" i="53" l="1"/>
  <c r="C6" i="53"/>
  <c r="B9" i="25"/>
  <c r="B11" i="25"/>
  <c r="B20" i="25"/>
  <c r="B8" i="25"/>
  <c r="B10" i="25"/>
  <c r="B13" i="25"/>
  <c r="B19" i="25"/>
  <c r="B21" i="25"/>
  <c r="B14" i="25"/>
  <c r="AD7" i="52" l="1"/>
  <c r="C19" i="51" s="1"/>
  <c r="AA7" i="52"/>
  <c r="X7" i="52"/>
  <c r="U7" i="52"/>
  <c r="C12" i="51" s="1"/>
  <c r="R7" i="52"/>
  <c r="C11" i="51" s="1"/>
  <c r="L7" i="52"/>
  <c r="C9" i="51" s="1"/>
  <c r="I7" i="52"/>
  <c r="C8" i="51" s="1"/>
  <c r="F7" i="52"/>
  <c r="C7" i="51" s="1"/>
  <c r="C7" i="52"/>
  <c r="C18" i="51"/>
  <c r="AD7" i="50"/>
  <c r="C18" i="49" s="1"/>
  <c r="AA7" i="50"/>
  <c r="C17" i="49" s="1"/>
  <c r="X7" i="50"/>
  <c r="U7" i="50"/>
  <c r="C11" i="49" s="1"/>
  <c r="R7" i="50"/>
  <c r="C10" i="49" s="1"/>
  <c r="L7" i="50"/>
  <c r="C8" i="49" s="1"/>
  <c r="I7" i="50"/>
  <c r="C7" i="49" s="1"/>
  <c r="F7" i="50"/>
  <c r="C6" i="49" s="1"/>
  <c r="C7" i="50"/>
  <c r="C16" i="49" l="1"/>
  <c r="C17" i="51"/>
  <c r="C6" i="51"/>
  <c r="C5" i="49"/>
  <c r="AD7" i="48"/>
  <c r="C19" i="42" s="1"/>
  <c r="AA7" i="48"/>
  <c r="C18" i="42" s="1"/>
  <c r="X7" i="48"/>
  <c r="U7" i="48"/>
  <c r="C12" i="42" s="1"/>
  <c r="R7" i="48"/>
  <c r="C11" i="42" s="1"/>
  <c r="L7" i="48"/>
  <c r="C9" i="42" s="1"/>
  <c r="I7" i="48"/>
  <c r="C8" i="42" s="1"/>
  <c r="F7" i="48"/>
  <c r="C7" i="42" s="1"/>
  <c r="C7" i="48"/>
  <c r="AD8" i="39"/>
  <c r="C19" i="23" s="1"/>
  <c r="AA8" i="39"/>
  <c r="C18" i="23" s="1"/>
  <c r="U8" i="39"/>
  <c r="C12" i="23" s="1"/>
  <c r="R8" i="39"/>
  <c r="C11" i="23" s="1"/>
  <c r="L8" i="39"/>
  <c r="C9" i="23" s="1"/>
  <c r="I8" i="39"/>
  <c r="C8" i="23" s="1"/>
  <c r="F8" i="39"/>
  <c r="C7" i="23" s="1"/>
  <c r="C17" i="42" l="1"/>
  <c r="C6" i="42"/>
  <c r="S12" i="48" l="1"/>
  <c r="S11" i="48" l="1"/>
  <c r="S10" i="48"/>
  <c r="S9" i="48"/>
  <c r="AE9" i="58"/>
  <c r="AE10" i="58"/>
  <c r="AE11" i="58"/>
  <c r="AE12" i="58"/>
  <c r="AB9" i="58"/>
  <c r="AB10" i="58"/>
  <c r="AB11" i="58"/>
  <c r="AB12" i="58"/>
  <c r="Y9" i="58"/>
  <c r="Y10" i="58"/>
  <c r="Y11" i="58"/>
  <c r="Y12" i="58"/>
  <c r="V9" i="58"/>
  <c r="V10" i="58"/>
  <c r="V11" i="58"/>
  <c r="V12" i="58"/>
  <c r="S9" i="58"/>
  <c r="S10" i="58"/>
  <c r="S11" i="58"/>
  <c r="S12" i="58"/>
  <c r="M9" i="58"/>
  <c r="M10" i="58"/>
  <c r="M11" i="58"/>
  <c r="M12" i="58"/>
  <c r="J9" i="58"/>
  <c r="J10" i="58"/>
  <c r="J11" i="58"/>
  <c r="J12" i="58"/>
  <c r="G9" i="58"/>
  <c r="G10" i="58"/>
  <c r="G11" i="58"/>
  <c r="G12" i="58"/>
  <c r="D10" i="58"/>
  <c r="D11" i="58"/>
  <c r="D12" i="58"/>
  <c r="D12" i="59" l="1"/>
  <c r="D10" i="59"/>
  <c r="D9" i="59"/>
  <c r="G8" i="58"/>
  <c r="E7" i="58"/>
  <c r="G11" i="59"/>
  <c r="J12" i="59"/>
  <c r="J10" i="59"/>
  <c r="J9" i="59"/>
  <c r="K7" i="58"/>
  <c r="M8" i="58"/>
  <c r="M11" i="59"/>
  <c r="S12" i="59"/>
  <c r="S10" i="59"/>
  <c r="S9" i="59"/>
  <c r="T7" i="58"/>
  <c r="V8" i="58"/>
  <c r="V11" i="59"/>
  <c r="Y12" i="59"/>
  <c r="Y10" i="59"/>
  <c r="Y9" i="59"/>
  <c r="AB8" i="58"/>
  <c r="Z7" i="58"/>
  <c r="AB11" i="59"/>
  <c r="AE12" i="59"/>
  <c r="AE10" i="59"/>
  <c r="AE9" i="59"/>
  <c r="S8" i="48"/>
  <c r="Q7" i="48"/>
  <c r="D11" i="59"/>
  <c r="B7" i="58"/>
  <c r="D9" i="58"/>
  <c r="G12" i="59"/>
  <c r="G10" i="59"/>
  <c r="G9" i="59"/>
  <c r="J8" i="58"/>
  <c r="H7" i="58"/>
  <c r="J11" i="59"/>
  <c r="M12" i="59"/>
  <c r="M10" i="59"/>
  <c r="M9" i="59"/>
  <c r="S8" i="58"/>
  <c r="Q7" i="58"/>
  <c r="S11" i="59"/>
  <c r="V12" i="59"/>
  <c r="V10" i="59"/>
  <c r="V9" i="59"/>
  <c r="W7" i="58"/>
  <c r="Y8" i="58"/>
  <c r="Y11" i="59"/>
  <c r="AB12" i="59"/>
  <c r="AB10" i="59"/>
  <c r="AB9" i="59"/>
  <c r="AE8" i="58"/>
  <c r="AC7" i="58"/>
  <c r="AE11" i="59"/>
  <c r="AE12" i="54"/>
  <c r="AB9" i="54"/>
  <c r="AB10" i="54"/>
  <c r="AB12" i="54"/>
  <c r="Y12" i="54"/>
  <c r="V9" i="54"/>
  <c r="V10" i="54"/>
  <c r="V12" i="54"/>
  <c r="S12" i="54"/>
  <c r="M9" i="54"/>
  <c r="M10" i="54"/>
  <c r="M12" i="54"/>
  <c r="J12" i="54"/>
  <c r="G9" i="54"/>
  <c r="G10" i="54"/>
  <c r="G12" i="54"/>
  <c r="D12" i="54"/>
  <c r="AE9" i="52"/>
  <c r="AE10" i="52"/>
  <c r="AE12" i="52"/>
  <c r="AB12" i="52"/>
  <c r="Y9" i="52"/>
  <c r="Y10" i="52"/>
  <c r="Y12" i="52"/>
  <c r="V12" i="52"/>
  <c r="S9" i="52"/>
  <c r="S10" i="52"/>
  <c r="S12" i="52"/>
  <c r="M12" i="52"/>
  <c r="J9" i="52"/>
  <c r="J10" i="52"/>
  <c r="J12" i="52"/>
  <c r="G12" i="52"/>
  <c r="D9" i="52"/>
  <c r="D10" i="52"/>
  <c r="D12" i="52"/>
  <c r="AE12" i="50"/>
  <c r="AB9" i="50"/>
  <c r="AB10" i="50"/>
  <c r="AB12" i="50"/>
  <c r="Y12" i="50"/>
  <c r="V9" i="50"/>
  <c r="V10" i="50"/>
  <c r="V12" i="50"/>
  <c r="S12" i="50"/>
  <c r="M9" i="50"/>
  <c r="M10" i="50"/>
  <c r="M12" i="50"/>
  <c r="J12" i="50"/>
  <c r="G9" i="50"/>
  <c r="G10" i="50"/>
  <c r="G12" i="50"/>
  <c r="D12" i="50"/>
  <c r="AE9" i="48"/>
  <c r="AE10" i="48"/>
  <c r="AE12" i="48"/>
  <c r="AB12" i="48"/>
  <c r="Y9" i="48"/>
  <c r="Y10" i="48"/>
  <c r="Y12" i="48"/>
  <c r="V12" i="48"/>
  <c r="M9" i="48"/>
  <c r="M10" i="48"/>
  <c r="M12" i="48"/>
  <c r="J12" i="48"/>
  <c r="G9" i="48"/>
  <c r="G10" i="48"/>
  <c r="G12" i="48"/>
  <c r="D12" i="48"/>
  <c r="AE10" i="39"/>
  <c r="AE11" i="39"/>
  <c r="AE13" i="39"/>
  <c r="AB13" i="39"/>
  <c r="Y10" i="39"/>
  <c r="Y11" i="39"/>
  <c r="Y13" i="39"/>
  <c r="V13" i="39"/>
  <c r="S10" i="39"/>
  <c r="S11" i="39"/>
  <c r="S13" i="39"/>
  <c r="M12" i="39"/>
  <c r="M13" i="39"/>
  <c r="J10" i="39"/>
  <c r="J11" i="39"/>
  <c r="J13" i="39"/>
  <c r="G13" i="39"/>
  <c r="D10" i="39"/>
  <c r="D11" i="39"/>
  <c r="D13" i="39"/>
  <c r="V12" i="39" l="1"/>
  <c r="AB12" i="39"/>
  <c r="D11" i="48"/>
  <c r="J11" i="48"/>
  <c r="V11" i="48"/>
  <c r="AB11" i="48"/>
  <c r="D11" i="50"/>
  <c r="J11" i="50"/>
  <c r="S11" i="50"/>
  <c r="Y11" i="50"/>
  <c r="AE11" i="50"/>
  <c r="G11" i="52"/>
  <c r="M11" i="52"/>
  <c r="V11" i="52"/>
  <c r="AB11" i="52"/>
  <c r="D11" i="54"/>
  <c r="J11" i="54"/>
  <c r="S11" i="54"/>
  <c r="Y11" i="54"/>
  <c r="AE11" i="54"/>
  <c r="AE8" i="59"/>
  <c r="AC7" i="59"/>
  <c r="B21" i="57"/>
  <c r="AE7" i="58"/>
  <c r="W7" i="59"/>
  <c r="Y8" i="59"/>
  <c r="S8" i="59"/>
  <c r="Q7" i="59"/>
  <c r="B13" i="57"/>
  <c r="S7" i="58"/>
  <c r="J8" i="59"/>
  <c r="H7" i="59"/>
  <c r="B10" i="57"/>
  <c r="J7" i="58"/>
  <c r="B7" i="59"/>
  <c r="D8" i="59"/>
  <c r="B11" i="42"/>
  <c r="S7" i="48"/>
  <c r="Z7" i="59"/>
  <c r="AB8" i="59"/>
  <c r="B20" i="57"/>
  <c r="AB7" i="58"/>
  <c r="V8" i="59"/>
  <c r="T7" i="59"/>
  <c r="M8" i="59"/>
  <c r="K7" i="59"/>
  <c r="G8" i="59"/>
  <c r="E7" i="59"/>
  <c r="B9" i="57"/>
  <c r="G7" i="58"/>
  <c r="G12" i="39"/>
  <c r="D12" i="39"/>
  <c r="G11" i="39"/>
  <c r="G10" i="39"/>
  <c r="J12" i="39"/>
  <c r="M11" i="39"/>
  <c r="M10" i="39"/>
  <c r="S12" i="39"/>
  <c r="V11" i="39"/>
  <c r="V10" i="39"/>
  <c r="Y12" i="39"/>
  <c r="AB11" i="39"/>
  <c r="AB10" i="39"/>
  <c r="AE12" i="39"/>
  <c r="D10" i="48"/>
  <c r="D9" i="48"/>
  <c r="G11" i="48"/>
  <c r="J10" i="48"/>
  <c r="J9" i="48"/>
  <c r="M11" i="48"/>
  <c r="V10" i="48"/>
  <c r="V9" i="48"/>
  <c r="Y11" i="48"/>
  <c r="AB10" i="48"/>
  <c r="AB9" i="48"/>
  <c r="AE11" i="48"/>
  <c r="D10" i="50"/>
  <c r="D9" i="50"/>
  <c r="G11" i="50"/>
  <c r="J10" i="50"/>
  <c r="J9" i="50"/>
  <c r="M11" i="50"/>
  <c r="S10" i="50"/>
  <c r="S9" i="50"/>
  <c r="V11" i="50"/>
  <c r="Y10" i="50"/>
  <c r="Y9" i="50"/>
  <c r="AB11" i="50"/>
  <c r="AE10" i="50"/>
  <c r="AE9" i="50"/>
  <c r="D11" i="52"/>
  <c r="G10" i="52"/>
  <c r="G9" i="52"/>
  <c r="J11" i="52"/>
  <c r="M10" i="52"/>
  <c r="M9" i="52"/>
  <c r="S11" i="52"/>
  <c r="V10" i="52"/>
  <c r="V9" i="52"/>
  <c r="Y11" i="52"/>
  <c r="AB10" i="52"/>
  <c r="AB9" i="52"/>
  <c r="AE11" i="52"/>
  <c r="D10" i="54"/>
  <c r="D9" i="54"/>
  <c r="G11" i="54"/>
  <c r="J10" i="54"/>
  <c r="J9" i="54"/>
  <c r="M11" i="54"/>
  <c r="S10" i="54"/>
  <c r="S9" i="54"/>
  <c r="V11" i="54"/>
  <c r="Y10" i="54"/>
  <c r="Y9" i="54"/>
  <c r="AB11" i="54"/>
  <c r="AE10" i="54"/>
  <c r="AE9" i="54"/>
  <c r="B19" i="57"/>
  <c r="Y7" i="58"/>
  <c r="B8" i="57"/>
  <c r="D7" i="58"/>
  <c r="B14" i="57"/>
  <c r="V7" i="58"/>
  <c r="B11" i="57"/>
  <c r="M7" i="58"/>
  <c r="D14" i="57" l="1"/>
  <c r="E14" i="57"/>
  <c r="E19" i="57"/>
  <c r="D19" i="57"/>
  <c r="E9" i="57"/>
  <c r="D9" i="57"/>
  <c r="E20" i="57"/>
  <c r="D20" i="57"/>
  <c r="F20" i="57"/>
  <c r="AB7" i="59"/>
  <c r="E11" i="42"/>
  <c r="D11" i="42"/>
  <c r="F8" i="57"/>
  <c r="D7" i="59"/>
  <c r="D10" i="57"/>
  <c r="E10" i="57"/>
  <c r="E13" i="57"/>
  <c r="D13" i="57"/>
  <c r="F19" i="57"/>
  <c r="Y7" i="59"/>
  <c r="D21" i="57"/>
  <c r="E21" i="57"/>
  <c r="E11" i="57"/>
  <c r="D11" i="57"/>
  <c r="D8" i="57"/>
  <c r="E8" i="57"/>
  <c r="Z7" i="54"/>
  <c r="AB8" i="54"/>
  <c r="V8" i="54"/>
  <c r="T7" i="54"/>
  <c r="M8" i="54"/>
  <c r="K7" i="54"/>
  <c r="G8" i="54"/>
  <c r="E7" i="54"/>
  <c r="AE8" i="52"/>
  <c r="AC7" i="52"/>
  <c r="Y8" i="52"/>
  <c r="W7" i="52"/>
  <c r="S8" i="52"/>
  <c r="Q7" i="52"/>
  <c r="J8" i="52"/>
  <c r="H7" i="52"/>
  <c r="B7" i="52"/>
  <c r="D8" i="52"/>
  <c r="Z7" i="50"/>
  <c r="AB8" i="50"/>
  <c r="V8" i="50"/>
  <c r="T7" i="50"/>
  <c r="M8" i="50"/>
  <c r="K7" i="50"/>
  <c r="G8" i="50"/>
  <c r="E7" i="50"/>
  <c r="AE8" i="48"/>
  <c r="AC7" i="48"/>
  <c r="W7" i="48"/>
  <c r="Y8" i="48"/>
  <c r="M8" i="48"/>
  <c r="K7" i="48"/>
  <c r="G8" i="48"/>
  <c r="E7" i="48"/>
  <c r="AE9" i="39"/>
  <c r="AC8" i="39"/>
  <c r="Y9" i="39"/>
  <c r="W8" i="39"/>
  <c r="Q8" i="39"/>
  <c r="S9" i="39"/>
  <c r="H8" i="39"/>
  <c r="J9" i="39"/>
  <c r="D9" i="39"/>
  <c r="B8" i="39"/>
  <c r="M9" i="39"/>
  <c r="K8" i="39"/>
  <c r="G7" i="59"/>
  <c r="F9" i="57"/>
  <c r="F11" i="57"/>
  <c r="M7" i="59"/>
  <c r="V7" i="59"/>
  <c r="F14" i="57"/>
  <c r="F10" i="57"/>
  <c r="J7" i="59"/>
  <c r="F13" i="57"/>
  <c r="S7" i="59"/>
  <c r="F21" i="57"/>
  <c r="AE7" i="59"/>
  <c r="AE8" i="54"/>
  <c r="AC7" i="54"/>
  <c r="W7" i="54"/>
  <c r="Y8" i="54"/>
  <c r="S8" i="54"/>
  <c r="Q7" i="54"/>
  <c r="J8" i="54"/>
  <c r="H7" i="54"/>
  <c r="B7" i="54"/>
  <c r="D8" i="54"/>
  <c r="Z7" i="52"/>
  <c r="AB8" i="52"/>
  <c r="V8" i="52"/>
  <c r="T7" i="52"/>
  <c r="M8" i="52"/>
  <c r="K7" i="52"/>
  <c r="G8" i="52"/>
  <c r="E7" i="52"/>
  <c r="AE8" i="50"/>
  <c r="AC7" i="50"/>
  <c r="W7" i="50"/>
  <c r="Y8" i="50"/>
  <c r="S8" i="50"/>
  <c r="Q7" i="50"/>
  <c r="J8" i="50"/>
  <c r="H7" i="50"/>
  <c r="B7" i="50"/>
  <c r="D8" i="50"/>
  <c r="Z7" i="48"/>
  <c r="AB8" i="48"/>
  <c r="V8" i="48"/>
  <c r="T7" i="48"/>
  <c r="J8" i="48"/>
  <c r="H7" i="48"/>
  <c r="B7" i="48"/>
  <c r="D8" i="48"/>
  <c r="AB9" i="39"/>
  <c r="Z8" i="39"/>
  <c r="V9" i="39"/>
  <c r="T8" i="39"/>
  <c r="G9" i="39"/>
  <c r="E8" i="39"/>
  <c r="G8" i="39" l="1"/>
  <c r="B7" i="23"/>
  <c r="AB8" i="39"/>
  <c r="B18" i="23"/>
  <c r="B8" i="42"/>
  <c r="J7" i="48"/>
  <c r="B12" i="42"/>
  <c r="V7" i="48"/>
  <c r="J7" i="50"/>
  <c r="B7" i="49"/>
  <c r="S7" i="50"/>
  <c r="B10" i="49"/>
  <c r="B18" i="49"/>
  <c r="AE7" i="50"/>
  <c r="B7" i="51"/>
  <c r="G7" i="52"/>
  <c r="B9" i="51"/>
  <c r="M7" i="52"/>
  <c r="B12" i="51"/>
  <c r="V7" i="52"/>
  <c r="B8" i="53"/>
  <c r="J7" i="54"/>
  <c r="B11" i="53"/>
  <c r="S7" i="54"/>
  <c r="B19" i="53"/>
  <c r="AE7" i="54"/>
  <c r="I14" i="57"/>
  <c r="H14" i="57"/>
  <c r="I9" i="57"/>
  <c r="H9" i="57"/>
  <c r="B9" i="23"/>
  <c r="M8" i="39"/>
  <c r="B6" i="23"/>
  <c r="D8" i="39"/>
  <c r="B17" i="23"/>
  <c r="Y8" i="39"/>
  <c r="B19" i="23"/>
  <c r="AE8" i="39"/>
  <c r="B7" i="42"/>
  <c r="G7" i="48"/>
  <c r="B9" i="42"/>
  <c r="M7" i="48"/>
  <c r="B19" i="42"/>
  <c r="AE7" i="48"/>
  <c r="B6" i="49"/>
  <c r="G7" i="50"/>
  <c r="B8" i="49"/>
  <c r="M7" i="50"/>
  <c r="B11" i="49"/>
  <c r="V7" i="50"/>
  <c r="B8" i="51"/>
  <c r="J7" i="52"/>
  <c r="S7" i="52"/>
  <c r="B11" i="51"/>
  <c r="B17" i="51"/>
  <c r="Y7" i="52"/>
  <c r="B19" i="51"/>
  <c r="AE7" i="52"/>
  <c r="B7" i="53"/>
  <c r="G7" i="54"/>
  <c r="B9" i="53"/>
  <c r="M7" i="54"/>
  <c r="B12" i="53"/>
  <c r="V7" i="54"/>
  <c r="V8" i="39"/>
  <c r="B12" i="23"/>
  <c r="B6" i="42"/>
  <c r="D7" i="48"/>
  <c r="B18" i="42"/>
  <c r="AB7" i="48"/>
  <c r="B5" i="49"/>
  <c r="D7" i="50"/>
  <c r="B16" i="49"/>
  <c r="Y7" i="50"/>
  <c r="B18" i="51"/>
  <c r="AB7" i="52"/>
  <c r="B6" i="53"/>
  <c r="D7" i="54"/>
  <c r="B17" i="53"/>
  <c r="Y7" i="54"/>
  <c r="I21" i="57"/>
  <c r="H21" i="57"/>
  <c r="H13" i="57"/>
  <c r="I13" i="57"/>
  <c r="I10" i="57"/>
  <c r="H10" i="57"/>
  <c r="I11" i="57"/>
  <c r="H11" i="57"/>
  <c r="B8" i="23"/>
  <c r="J8" i="39"/>
  <c r="S8" i="39"/>
  <c r="B11" i="23"/>
  <c r="B17" i="42"/>
  <c r="Y7" i="48"/>
  <c r="B17" i="49"/>
  <c r="AB7" i="50"/>
  <c r="B6" i="51"/>
  <c r="D7" i="52"/>
  <c r="B18" i="53"/>
  <c r="AB7" i="54"/>
  <c r="I19" i="57"/>
  <c r="H19" i="57"/>
  <c r="H8" i="57"/>
  <c r="I8" i="57"/>
  <c r="I20" i="57"/>
  <c r="H20" i="57"/>
  <c r="D11" i="23" l="1"/>
  <c r="E11" i="23"/>
  <c r="E12" i="23"/>
  <c r="D12" i="23"/>
  <c r="D11" i="51"/>
  <c r="E11" i="51"/>
  <c r="D10" i="49"/>
  <c r="E10" i="49"/>
  <c r="D7" i="49"/>
  <c r="E7" i="49"/>
  <c r="E18" i="23"/>
  <c r="D18" i="23"/>
  <c r="E7" i="23"/>
  <c r="D7" i="23"/>
  <c r="E18" i="53"/>
  <c r="D18" i="53"/>
  <c r="E6" i="51"/>
  <c r="D6" i="51"/>
  <c r="D17" i="49"/>
  <c r="E17" i="49"/>
  <c r="D17" i="42"/>
  <c r="E17" i="42"/>
  <c r="E8" i="23"/>
  <c r="D8" i="23"/>
  <c r="E17" i="53"/>
  <c r="D17" i="53"/>
  <c r="E6" i="53"/>
  <c r="D6" i="53"/>
  <c r="D18" i="51"/>
  <c r="E18" i="51"/>
  <c r="D16" i="49"/>
  <c r="E16" i="49"/>
  <c r="D5" i="49"/>
  <c r="E5" i="49"/>
  <c r="D18" i="42"/>
  <c r="E18" i="42"/>
  <c r="D6" i="42"/>
  <c r="E6" i="42"/>
  <c r="E12" i="53"/>
  <c r="D12" i="53"/>
  <c r="E9" i="53"/>
  <c r="D9" i="53"/>
  <c r="E7" i="53"/>
  <c r="D7" i="53"/>
  <c r="D19" i="51"/>
  <c r="E19" i="51"/>
  <c r="E17" i="51"/>
  <c r="D17" i="51"/>
  <c r="D8" i="51"/>
  <c r="E8" i="51"/>
  <c r="D11" i="49"/>
  <c r="E11" i="49"/>
  <c r="E8" i="49"/>
  <c r="D8" i="49"/>
  <c r="D6" i="49"/>
  <c r="E6" i="49"/>
  <c r="D19" i="42"/>
  <c r="E19" i="42"/>
  <c r="E9" i="42"/>
  <c r="D9" i="42"/>
  <c r="E7" i="42"/>
  <c r="D7" i="42"/>
  <c r="D19" i="23"/>
  <c r="E19" i="23"/>
  <c r="E17" i="23"/>
  <c r="D17" i="23"/>
  <c r="D6" i="23"/>
  <c r="E6" i="23"/>
  <c r="E9" i="23"/>
  <c r="D9" i="23"/>
  <c r="D19" i="53"/>
  <c r="E19" i="53"/>
  <c r="D11" i="53"/>
  <c r="E11" i="53"/>
  <c r="D8" i="53"/>
  <c r="E8" i="53"/>
  <c r="D12" i="51"/>
  <c r="E12" i="51"/>
  <c r="D9" i="51"/>
  <c r="E9" i="51"/>
  <c r="D7" i="51"/>
  <c r="E7" i="51"/>
  <c r="D18" i="49"/>
  <c r="E18" i="49"/>
  <c r="E12" i="42"/>
  <c r="D12" i="42"/>
  <c r="D8" i="42"/>
  <c r="E8" i="42"/>
</calcChain>
</file>

<file path=xl/sharedStrings.xml><?xml version="1.0" encoding="utf-8"?>
<sst xmlns="http://schemas.openxmlformats.org/spreadsheetml/2006/main" count="464" uniqueCount="83">
  <si>
    <t>Показник</t>
  </si>
  <si>
    <t>зміна значення</t>
  </si>
  <si>
    <t>%</t>
  </si>
  <si>
    <t>А</t>
  </si>
  <si>
    <t>Станом на: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</si>
  <si>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</si>
  <si>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</si>
  <si>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</si>
  <si>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</si>
  <si>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</si>
  <si>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</si>
  <si>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</si>
  <si>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</si>
  <si>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</si>
  <si>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</si>
  <si>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</si>
  <si>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</si>
  <si>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</si>
  <si>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</si>
  <si>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</si>
  <si>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Чернігівською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</si>
  <si>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Всього по області</t>
  </si>
  <si>
    <r>
      <t xml:space="preserve">Надання послуг Чернігівською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</si>
  <si>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Чернігівською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</si>
  <si>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</si>
  <si>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</si>
  <si>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</si>
  <si>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</si>
  <si>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</si>
  <si>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</si>
  <si>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Надання послуг Чернігівською обласною службою зайнятості громадянам</t>
  </si>
  <si>
    <t xml:space="preserve"> + (-)                            осіб</t>
  </si>
  <si>
    <t>Всього отримали роботу (у т.ч. до набуття статусу безробітного)</t>
  </si>
  <si>
    <t xml:space="preserve">  1 травня 2021 р.</t>
  </si>
  <si>
    <t>Всього отримували послуги</t>
  </si>
  <si>
    <t>з них, мали статус безробітного                                     протягом періоду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</si>
  <si>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</si>
  <si>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</si>
  <si>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</si>
  <si>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Всього отримують послуги на кінець періоду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</si>
  <si>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</si>
  <si>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</si>
  <si>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жінки</t>
  </si>
  <si>
    <t>чоловіки</t>
  </si>
  <si>
    <t>з них:</t>
  </si>
  <si>
    <t>Усього</t>
  </si>
  <si>
    <t>Отримували послуги, осіб *</t>
  </si>
  <si>
    <t>Отримували послуги на кінець періоду*</t>
  </si>
  <si>
    <t>Кількість безробітних, охоплених профорієнта-ційними послугами</t>
  </si>
  <si>
    <t>Проходи-ли проф-навчання</t>
  </si>
  <si>
    <t>Отримували послуги *</t>
  </si>
  <si>
    <t>* До 2022 року у моніторингу відображалася кількість учасників АТО (ООС), починаючи з 2022 року відображається кількість учасників бойових дій</t>
  </si>
  <si>
    <t>*До 2022 року у моніторингу відображалася кількість учасників АТО (ООС), починаючи з 2022 року відображається кількість учасників бойових дій</t>
  </si>
  <si>
    <t>Отримували послуги</t>
  </si>
  <si>
    <t>Отримували послуги на кінець періоду</t>
  </si>
  <si>
    <t xml:space="preserve">Отримували послуги, осіб </t>
  </si>
  <si>
    <t>Корюківська філія</t>
  </si>
  <si>
    <t>Н.-Сіверська філія</t>
  </si>
  <si>
    <t>Чернігівська  філія</t>
  </si>
  <si>
    <t>Ніжинська філія</t>
  </si>
  <si>
    <t>Прилуцька філія</t>
  </si>
  <si>
    <t xml:space="preserve">(відповідно до статті 14  ЗУ "Про зайнятіть населення")  </t>
  </si>
  <si>
    <t xml:space="preserve"> Надання послуг Чернігівською обласною службою зайнятості</t>
  </si>
  <si>
    <t>особам з інвалідністю</t>
  </si>
  <si>
    <r>
      <t xml:space="preserve">Надання послуг Чернігівською обласною службою зайнятості безробітним з числа </t>
    </r>
    <r>
      <rPr>
        <b/>
        <u/>
        <sz val="19"/>
        <rFont val="Times New Roman"/>
        <family val="1"/>
        <charset val="204"/>
      </rPr>
      <t>учасників бойових дій</t>
    </r>
    <r>
      <rPr>
        <b/>
        <sz val="19"/>
        <rFont val="Times New Roman"/>
        <family val="1"/>
        <charset val="204"/>
      </rPr>
      <t xml:space="preserve"> *</t>
    </r>
  </si>
  <si>
    <t>Отримали ваучер на навчання, осіб</t>
  </si>
  <si>
    <t>Отримали ваучер на навчання</t>
  </si>
  <si>
    <t>січень-лютий 2023 року</t>
  </si>
  <si>
    <t>січень-лютий 2024 року</t>
  </si>
  <si>
    <t xml:space="preserve">  1 березня 2023 р.</t>
  </si>
  <si>
    <t xml:space="preserve">  1 березня 2024 р.</t>
  </si>
  <si>
    <t xml:space="preserve">    Надання послуг Чернігівською обласною службою зайнятості особам, що мають додаткові гарантії у сприянні працевлаштуванню   у січні-лютому 2023-2024 рр.</t>
  </si>
  <si>
    <t xml:space="preserve">    Надання послуг Чернігівською обласною службою зайнятості особам з інвалідністю у січні-лютому 2023-2024 рр.</t>
  </si>
  <si>
    <t>Надання послуг Чернігівською обласною службою зайнятості безробітним з числа                                                                                       учасників бойових дій* у січні-лютому 2023-2024 рр.</t>
  </si>
  <si>
    <r>
      <t xml:space="preserve">    Надання послуг Чернігівською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>тримали довідку  про взяття на облік  у січні-лютому 2023-2024рр.</t>
    </r>
    <r>
      <rPr>
        <b/>
        <i/>
        <sz val="14"/>
        <rFont val="Times New Roman Cyr"/>
        <charset val="204"/>
      </rPr>
      <t xml:space="preserve">                                                                                        </t>
    </r>
    <r>
      <rPr>
        <i/>
        <sz val="14"/>
        <rFont val="Times New Roman Cyr"/>
        <charset val="204"/>
      </rPr>
      <t>відповідно до</t>
    </r>
    <r>
      <rPr>
        <b/>
        <i/>
        <sz val="14"/>
        <rFont val="Times New Roman Cyr"/>
        <charset val="204"/>
      </rPr>
      <t xml:space="preserve"> </t>
    </r>
    <r>
      <rPr>
        <i/>
        <sz val="14"/>
        <rFont val="Times New Roman Cyr"/>
        <family val="1"/>
        <charset val="204"/>
      </rPr>
      <t xml:space="preserve">постанови КМУ від 01.10.2014  № 509) </t>
    </r>
  </si>
  <si>
    <t>Надання послуг Чернігівською обласною службою зайнятості                                                                                      молоді у віці до 35 років у січні-лютому 2023-2024 рр.</t>
  </si>
  <si>
    <t>у січні-лютому 2024 року</t>
  </si>
  <si>
    <t>Станом на 01.03.2024 р.:</t>
  </si>
  <si>
    <t>Надання послуг Чернігівською обласною службою зайнятості  жінкам                                                                                                                                                                     у січні-лютому 2024 року</t>
  </si>
  <si>
    <t>Отримали ваучер 
на навчання</t>
  </si>
  <si>
    <t>Надання послуг Чернігівською обласною службою зайнятості чоловікам                                                                                                                                                                         у січні-лютому 2024 року</t>
  </si>
  <si>
    <t>Надання послуг Чернігівською обласною службою зайнятості особам з числа мешканців сільської місцевості                                                                                                                                                                    у січні-лютому 2023-2024 рр.</t>
  </si>
  <si>
    <t>Надання послуг  Чернігівською обласною службою зайнятості  особам з числа мешканців міських поселень                                                                                                                                                                    у січні-лютому 2023-2024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</si>
</sst>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.00\ _₴_-;\-* #,##0.00\ _₴_-;_-* &quot;-&quot;??\ _₴_-;_-@_-"/>
    <numFmt numFmtId="167" formatCode="_-* #,##0_р_._-;\-* #,##0_р_._-;_-* &quot;-&quot;_р_._-;_-@_-"/>
    <numFmt numFmtId="168" formatCode="_-* #,##0.00_р_._-;\-* #,##0.00_р_._-;_-* &quot;-&quot;??_р_._-;_-@_-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i/>
      <sz val="10"/>
      <name val="Times New Roman Cyr"/>
      <charset val="204"/>
    </font>
    <font>
      <b/>
      <i/>
      <sz val="11"/>
      <name val="Times New Roman"/>
      <family val="1"/>
      <charset val="204"/>
    </font>
    <font>
      <i/>
      <sz val="7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4"/>
      <name val="Times New Roman Cyr"/>
      <charset val="204"/>
    </font>
    <font>
      <i/>
      <sz val="14"/>
      <name val="Times New Roman Cyr"/>
      <charset val="204"/>
    </font>
    <font>
      <sz val="10"/>
      <color theme="1"/>
      <name val="Times New Roman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43" fillId="0" borderId="0"/>
    <xf numFmtId="0" fontId="6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45" fillId="15" borderId="0" applyNumberFormat="0" applyBorder="0" applyAlignment="0" applyProtection="0"/>
    <xf numFmtId="0" fontId="45" fillId="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3" borderId="0" applyNumberFormat="0" applyBorder="0" applyAlignment="0" applyProtection="0"/>
    <xf numFmtId="0" fontId="46" fillId="32" borderId="0" applyNumberFormat="0" applyBorder="0" applyAlignment="0" applyProtection="0"/>
    <xf numFmtId="0" fontId="47" fillId="16" borderId="12" applyNumberFormat="0" applyAlignment="0" applyProtection="0"/>
    <xf numFmtId="0" fontId="48" fillId="29" borderId="13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12" applyNumberFormat="0" applyAlignment="0" applyProtection="0"/>
    <xf numFmtId="0" fontId="55" fillId="0" borderId="17" applyNumberFormat="0" applyFill="0" applyAlignment="0" applyProtection="0"/>
    <xf numFmtId="0" fontId="56" fillId="17" borderId="0" applyNumberFormat="0" applyBorder="0" applyAlignment="0" applyProtection="0"/>
    <xf numFmtId="0" fontId="14" fillId="6" borderId="18" applyNumberFormat="0" applyFont="0" applyAlignment="0" applyProtection="0"/>
    <xf numFmtId="0" fontId="57" fillId="16" borderId="19" applyNumberFormat="0" applyAlignment="0" applyProtection="0"/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63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57" fillId="37" borderId="19" applyNumberFormat="0" applyAlignment="0" applyProtection="0"/>
    <xf numFmtId="0" fontId="47" fillId="37" borderId="12" applyNumberFormat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56" fillId="38" borderId="0" applyNumberFormat="0" applyBorder="0" applyAlignment="0" applyProtection="0"/>
    <xf numFmtId="0" fontId="47" fillId="37" borderId="12" applyNumberFormat="0" applyAlignment="0" applyProtection="0"/>
    <xf numFmtId="0" fontId="62" fillId="0" borderId="20" applyNumberFormat="0" applyFill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39" borderId="18" applyNumberFormat="0" applyFont="0" applyAlignment="0" applyProtection="0"/>
    <xf numFmtId="0" fontId="14" fillId="39" borderId="18" applyNumberFormat="0" applyFont="0" applyAlignment="0" applyProtection="0"/>
    <xf numFmtId="0" fontId="57" fillId="37" borderId="19" applyNumberFormat="0" applyAlignment="0" applyProtection="0"/>
    <xf numFmtId="0" fontId="56" fillId="38" borderId="0" applyNumberFormat="0" applyBorder="0" applyAlignment="0" applyProtection="0"/>
    <xf numFmtId="0" fontId="64" fillId="0" borderId="0"/>
    <xf numFmtId="0" fontId="4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18" applyNumberFormat="0" applyFont="0" applyAlignment="0" applyProtection="0"/>
    <xf numFmtId="0" fontId="14" fillId="0" borderId="0"/>
    <xf numFmtId="0" fontId="72" fillId="0" borderId="0"/>
    <xf numFmtId="0" fontId="10" fillId="0" borderId="0"/>
    <xf numFmtId="0" fontId="11" fillId="0" borderId="0"/>
    <xf numFmtId="0" fontId="10" fillId="0" borderId="0" applyFont="0" applyAlignment="0">
      <alignment horizontal="center" vertical="center" wrapText="1"/>
    </xf>
    <xf numFmtId="0" fontId="10" fillId="0" borderId="0" applyFont="0" applyAlignment="0">
      <alignment horizontal="center" vertical="center" wrapText="1"/>
    </xf>
  </cellStyleXfs>
  <cellXfs count="176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2" fillId="0" borderId="0" xfId="7" applyFont="1" applyFill="1"/>
    <xf numFmtId="3" fontId="12" fillId="0" borderId="0" xfId="7" applyNumberFormat="1" applyFont="1" applyFill="1"/>
    <xf numFmtId="0" fontId="16" fillId="0" borderId="6" xfId="1" applyFont="1" applyFill="1" applyBorder="1" applyAlignment="1">
      <alignment horizontal="center" vertical="center"/>
    </xf>
    <xf numFmtId="0" fontId="27" fillId="0" borderId="0" xfId="8" applyFont="1" applyAlignment="1">
      <alignment vertical="center" wrapText="1"/>
    </xf>
    <xf numFmtId="0" fontId="27" fillId="0" borderId="0" xfId="7" applyFont="1"/>
    <xf numFmtId="165" fontId="27" fillId="0" borderId="0" xfId="8" applyNumberFormat="1" applyFont="1" applyAlignment="1">
      <alignment vertical="center" wrapText="1"/>
    </xf>
    <xf numFmtId="0" fontId="30" fillId="0" borderId="0" xfId="12" applyFont="1" applyFill="1" applyBorder="1" applyAlignment="1">
      <alignment vertical="top" wrapText="1"/>
    </xf>
    <xf numFmtId="0" fontId="21" fillId="0" borderId="0" xfId="12" applyFont="1" applyFill="1" applyBorder="1"/>
    <xf numFmtId="0" fontId="31" fillId="0" borderId="1" xfId="12" applyFont="1" applyFill="1" applyBorder="1" applyAlignment="1">
      <alignment horizontal="center" vertical="top"/>
    </xf>
    <xf numFmtId="0" fontId="31" fillId="0" borderId="0" xfId="12" applyFont="1" applyFill="1" applyBorder="1" applyAlignment="1">
      <alignment horizontal="center" vertical="top"/>
    </xf>
    <xf numFmtId="0" fontId="32" fillId="0" borderId="0" xfId="12" applyFont="1" applyFill="1" applyAlignment="1">
      <alignment vertical="top"/>
    </xf>
    <xf numFmtId="0" fontId="33" fillId="0" borderId="0" xfId="12" applyFont="1" applyFill="1" applyAlignment="1">
      <alignment horizontal="center" vertical="center" wrapText="1"/>
    </xf>
    <xf numFmtId="0" fontId="33" fillId="0" borderId="0" xfId="12" applyFont="1" applyFill="1" applyAlignment="1">
      <alignment vertical="center" wrapText="1"/>
    </xf>
    <xf numFmtId="3" fontId="28" fillId="0" borderId="6" xfId="12" applyNumberFormat="1" applyFont="1" applyFill="1" applyBorder="1" applyAlignment="1">
      <alignment horizontal="center" vertical="center"/>
    </xf>
    <xf numFmtId="3" fontId="28" fillId="0" borderId="0" xfId="12" applyNumberFormat="1" applyFont="1" applyFill="1" applyAlignment="1">
      <alignment vertical="center"/>
    </xf>
    <xf numFmtId="0" fontId="28" fillId="0" borderId="0" xfId="12" applyFont="1" applyFill="1" applyAlignment="1">
      <alignment vertical="center"/>
    </xf>
    <xf numFmtId="3" fontId="25" fillId="0" borderId="6" xfId="12" applyNumberFormat="1" applyFont="1" applyFill="1" applyBorder="1" applyAlignment="1">
      <alignment horizontal="center" vertical="center"/>
    </xf>
    <xf numFmtId="3" fontId="25" fillId="0" borderId="0" xfId="12" applyNumberFormat="1" applyFont="1" applyFill="1"/>
    <xf numFmtId="0" fontId="25" fillId="0" borderId="0" xfId="12" applyFont="1" applyFill="1"/>
    <xf numFmtId="0" fontId="25" fillId="0" borderId="0" xfId="12" applyFont="1" applyFill="1" applyAlignment="1">
      <alignment horizontal="center" vertical="top"/>
    </xf>
    <xf numFmtId="0" fontId="26" fillId="0" borderId="0" xfId="12" applyFont="1" applyFill="1"/>
    <xf numFmtId="0" fontId="24" fillId="0" borderId="0" xfId="12" applyFont="1" applyFill="1"/>
    <xf numFmtId="0" fontId="32" fillId="0" borderId="0" xfId="12" applyFont="1" applyFill="1"/>
    <xf numFmtId="0" fontId="24" fillId="0" borderId="0" xfId="14" applyFont="1" applyFill="1"/>
    <xf numFmtId="0" fontId="35" fillId="0" borderId="0" xfId="12" applyFont="1" applyFill="1"/>
    <xf numFmtId="0" fontId="22" fillId="0" borderId="0" xfId="14" applyFont="1" applyFill="1"/>
    <xf numFmtId="0" fontId="38" fillId="0" borderId="0" xfId="12" applyFont="1" applyFill="1" applyBorder="1"/>
    <xf numFmtId="0" fontId="39" fillId="0" borderId="6" xfId="12" applyFont="1" applyFill="1" applyBorder="1" applyAlignment="1">
      <alignment horizontal="center" wrapText="1"/>
    </xf>
    <xf numFmtId="1" fontId="39" fillId="0" borderId="6" xfId="12" applyNumberFormat="1" applyFont="1" applyFill="1" applyBorder="1" applyAlignment="1">
      <alignment horizontal="center" wrapText="1"/>
    </xf>
    <xf numFmtId="0" fontId="39" fillId="0" borderId="0" xfId="12" applyFont="1" applyFill="1" applyAlignment="1">
      <alignment vertical="center" wrapText="1"/>
    </xf>
    <xf numFmtId="0" fontId="19" fillId="0" borderId="1" xfId="12" applyFont="1" applyFill="1" applyBorder="1" applyAlignment="1">
      <alignment vertical="top"/>
    </xf>
    <xf numFmtId="3" fontId="13" fillId="0" borderId="6" xfId="13" applyNumberFormat="1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164" fontId="42" fillId="0" borderId="6" xfId="7" applyNumberFormat="1" applyFont="1" applyFill="1" applyBorder="1" applyAlignment="1">
      <alignment horizontal="center" vertical="center" wrapText="1"/>
    </xf>
    <xf numFmtId="3" fontId="42" fillId="0" borderId="6" xfId="7" applyNumberFormat="1" applyFont="1" applyFill="1" applyBorder="1" applyAlignment="1">
      <alignment horizontal="center" vertical="center" wrapText="1"/>
    </xf>
    <xf numFmtId="1" fontId="2" fillId="0" borderId="6" xfId="17" applyNumberFormat="1" applyFont="1" applyFill="1" applyBorder="1" applyAlignment="1" applyProtection="1">
      <alignment horizontal="left" vertical="center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44" fillId="0" borderId="6" xfId="15" applyNumberFormat="1" applyFont="1" applyFill="1" applyBorder="1" applyAlignment="1">
      <alignment horizont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19" fillId="0" borderId="1" xfId="12" applyFont="1" applyFill="1" applyBorder="1" applyAlignment="1">
      <alignment horizontal="center" vertical="top"/>
    </xf>
    <xf numFmtId="0" fontId="19" fillId="0" borderId="1" xfId="12" applyFont="1" applyFill="1" applyBorder="1" applyAlignment="1">
      <alignment horizontal="right" vertical="top"/>
    </xf>
    <xf numFmtId="1" fontId="13" fillId="0" borderId="6" xfId="0" applyNumberFormat="1" applyFont="1" applyFill="1" applyBorder="1" applyAlignment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0" fontId="31" fillId="0" borderId="1" xfId="12" applyFont="1" applyFill="1" applyBorder="1" applyAlignment="1">
      <alignment horizontal="center" vertical="top"/>
    </xf>
    <xf numFmtId="3" fontId="28" fillId="0" borderId="6" xfId="12" applyNumberFormat="1" applyFont="1" applyFill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/>
    </xf>
    <xf numFmtId="0" fontId="26" fillId="0" borderId="0" xfId="12" applyFont="1" applyFill="1"/>
    <xf numFmtId="0" fontId="32" fillId="0" borderId="0" xfId="12" applyFont="1" applyFill="1"/>
    <xf numFmtId="0" fontId="35" fillId="0" borderId="0" xfId="12" applyFont="1" applyFill="1"/>
    <xf numFmtId="1" fontId="39" fillId="0" borderId="6" xfId="12" applyNumberFormat="1" applyFont="1" applyFill="1" applyBorder="1" applyAlignment="1">
      <alignment horizontal="center" wrapText="1"/>
    </xf>
    <xf numFmtId="0" fontId="19" fillId="0" borderId="1" xfId="12" applyFont="1" applyFill="1" applyBorder="1" applyAlignment="1">
      <alignment horizontal="center" vertical="top"/>
    </xf>
    <xf numFmtId="0" fontId="19" fillId="0" borderId="1" xfId="12" applyFont="1" applyFill="1" applyBorder="1" applyAlignment="1">
      <alignment horizontal="right" vertical="top"/>
    </xf>
    <xf numFmtId="0" fontId="1" fillId="0" borderId="0" xfId="7" applyFont="1"/>
    <xf numFmtId="0" fontId="4" fillId="0" borderId="6" xfId="8" applyFont="1" applyBorder="1" applyAlignment="1">
      <alignment horizontal="center" vertical="center" wrapText="1"/>
    </xf>
    <xf numFmtId="3" fontId="28" fillId="0" borderId="6" xfId="12" applyNumberFormat="1" applyFont="1" applyFill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28" fillId="2" borderId="6" xfId="12" applyNumberFormat="1" applyFont="1" applyFill="1" applyBorder="1" applyAlignment="1">
      <alignment horizontal="center" vertical="center"/>
    </xf>
    <xf numFmtId="3" fontId="25" fillId="2" borderId="6" xfId="12" applyNumberFormat="1" applyFont="1" applyFill="1" applyBorder="1" applyAlignment="1">
      <alignment horizontal="center" vertic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3" fillId="0" borderId="0" xfId="17" applyNumberFormat="1" applyFont="1" applyFill="1" applyBorder="1" applyAlignment="1" applyProtection="1">
      <alignment horizontal="left" vertical="center" wrapText="1"/>
      <protection locked="0"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3" fontId="25" fillId="0" borderId="0" xfId="12" applyNumberFormat="1" applyFont="1" applyFill="1" applyBorder="1" applyAlignment="1">
      <alignment horizontal="center" vertical="center"/>
    </xf>
    <xf numFmtId="0" fontId="1" fillId="0" borderId="0" xfId="7" applyFont="1"/>
    <xf numFmtId="164" fontId="8" fillId="0" borderId="0" xfId="8" applyNumberFormat="1" applyFont="1" applyAlignment="1">
      <alignment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 applyProtection="1">
      <alignment horizontal="left" wrapText="1" shrinkToFit="1"/>
      <protection locked="0"/>
    </xf>
    <xf numFmtId="0" fontId="36" fillId="0" borderId="0" xfId="12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0" xfId="12" applyFont="1" applyFill="1" applyBorder="1" applyAlignment="1">
      <alignment horizontal="center" vertical="top"/>
    </xf>
    <xf numFmtId="0" fontId="19" fillId="0" borderId="1" xfId="12" applyFont="1" applyFill="1" applyBorder="1" applyAlignment="1">
      <alignment horizontal="right" vertical="top"/>
    </xf>
    <xf numFmtId="0" fontId="19" fillId="0" borderId="1" xfId="12" applyFont="1" applyFill="1" applyBorder="1" applyAlignment="1">
      <alignment vertical="center"/>
    </xf>
    <xf numFmtId="0" fontId="19" fillId="0" borderId="1" xfId="12" applyFont="1" applyFill="1" applyBorder="1" applyAlignment="1">
      <alignment horizontal="right" vertical="center"/>
    </xf>
    <xf numFmtId="0" fontId="31" fillId="0" borderId="1" xfId="12" applyFont="1" applyFill="1" applyBorder="1" applyAlignment="1">
      <alignment horizontal="center" vertical="center"/>
    </xf>
    <xf numFmtId="0" fontId="31" fillId="0" borderId="0" xfId="12" applyFont="1" applyFill="1" applyBorder="1" applyAlignment="1">
      <alignment horizontal="center" vertical="center"/>
    </xf>
    <xf numFmtId="0" fontId="32" fillId="0" borderId="0" xfId="12" applyFont="1" applyFill="1" applyAlignment="1">
      <alignment vertical="center"/>
    </xf>
    <xf numFmtId="0" fontId="0" fillId="0" borderId="0" xfId="0" applyAlignment="1">
      <alignment vertical="center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0" fontId="23" fillId="0" borderId="0" xfId="12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8" applyFont="1" applyAlignment="1">
      <alignment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8" applyFont="1" applyBorder="1" applyAlignment="1">
      <alignment vertical="center" wrapText="1"/>
    </xf>
    <xf numFmtId="0" fontId="1" fillId="0" borderId="0" xfId="8" applyFont="1" applyAlignment="1">
      <alignment vertical="center" wrapText="1"/>
    </xf>
    <xf numFmtId="0" fontId="5" fillId="0" borderId="6" xfId="8" applyFont="1" applyBorder="1" applyAlignment="1">
      <alignment vertical="center" wrapText="1"/>
    </xf>
    <xf numFmtId="0" fontId="8" fillId="0" borderId="10" xfId="7" applyFont="1" applyBorder="1" applyAlignment="1">
      <alignment horizontal="left" vertical="center" wrapText="1"/>
    </xf>
    <xf numFmtId="0" fontId="15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36" fillId="0" borderId="0" xfId="12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0" xfId="12" applyFont="1" applyFill="1" applyBorder="1" applyAlignment="1">
      <alignment horizontal="center" vertical="top"/>
    </xf>
    <xf numFmtId="0" fontId="28" fillId="0" borderId="3" xfId="12" applyFont="1" applyFill="1" applyBorder="1" applyAlignment="1">
      <alignment horizontal="center" vertical="center" wrapText="1"/>
    </xf>
    <xf numFmtId="0" fontId="28" fillId="0" borderId="11" xfId="12" applyFont="1" applyFill="1" applyBorder="1" applyAlignment="1">
      <alignment horizontal="center" vertical="center" wrapText="1"/>
    </xf>
    <xf numFmtId="0" fontId="28" fillId="0" borderId="4" xfId="12" applyFont="1" applyFill="1" applyBorder="1" applyAlignment="1">
      <alignment horizontal="center" vertical="center" wrapText="1"/>
    </xf>
    <xf numFmtId="0" fontId="34" fillId="0" borderId="6" xfId="12" applyNumberFormat="1" applyFont="1" applyFill="1" applyBorder="1" applyAlignment="1">
      <alignment horizontal="center" vertical="center" wrapText="1"/>
    </xf>
    <xf numFmtId="49" fontId="34" fillId="0" borderId="6" xfId="12" applyNumberFormat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right" vertical="top"/>
    </xf>
    <xf numFmtId="0" fontId="66" fillId="0" borderId="10" xfId="12" applyFont="1" applyFill="1" applyBorder="1" applyAlignment="1">
      <alignment horizontal="left" vertical="center" wrapText="1"/>
    </xf>
    <xf numFmtId="0" fontId="19" fillId="0" borderId="1" xfId="12" applyFont="1" applyFill="1" applyBorder="1" applyAlignment="1">
      <alignment horizontal="center" vertical="top"/>
    </xf>
    <xf numFmtId="0" fontId="18" fillId="0" borderId="6" xfId="12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top" wrapText="1"/>
    </xf>
    <xf numFmtId="0" fontId="0" fillId="0" borderId="0" xfId="0" applyAlignment="1">
      <alignment vertical="center"/>
    </xf>
    <xf numFmtId="0" fontId="19" fillId="0" borderId="1" xfId="12" applyFont="1" applyFill="1" applyBorder="1" applyAlignment="1">
      <alignment horizontal="right" vertical="center"/>
    </xf>
    <xf numFmtId="0" fontId="67" fillId="0" borderId="0" xfId="1" applyFont="1" applyAlignment="1">
      <alignment horizontal="left" vertical="center" wrapText="1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0" fontId="68" fillId="0" borderId="10" xfId="1" applyFont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top" wrapText="1"/>
    </xf>
    <xf numFmtId="0" fontId="23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top" wrapText="1"/>
    </xf>
    <xf numFmtId="0" fontId="0" fillId="0" borderId="1" xfId="0" applyBorder="1" applyAlignment="1"/>
    <xf numFmtId="1" fontId="65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43" applyNumberFormat="1" applyFont="1" applyBorder="1" applyAlignment="1">
      <alignment horizontal="center" vertical="center" wrapText="1"/>
    </xf>
    <xf numFmtId="1" fontId="1" fillId="0" borderId="7" xfId="143" applyNumberFormat="1" applyFont="1" applyBorder="1" applyAlignment="1">
      <alignment horizontal="center" vertical="center" wrapText="1"/>
    </xf>
    <xf numFmtId="1" fontId="1" fillId="0" borderId="5" xfId="143" applyNumberFormat="1" applyFont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0" fillId="0" borderId="10" xfId="0" applyBorder="1" applyAlignment="1"/>
    <xf numFmtId="0" fontId="15" fillId="0" borderId="0" xfId="7" applyFont="1" applyFill="1" applyAlignment="1">
      <alignment horizontal="center" vertical="top" wrapText="1"/>
    </xf>
    <xf numFmtId="0" fontId="41" fillId="0" borderId="0" xfId="7" applyFont="1" applyFill="1" applyAlignment="1">
      <alignment horizontal="center" vertical="top" wrapText="1"/>
    </xf>
    <xf numFmtId="0" fontId="15" fillId="0" borderId="0" xfId="8" applyFont="1" applyFill="1" applyAlignment="1">
      <alignment horizontal="center" vertical="top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1" xfId="12" applyFont="1" applyFill="1" applyBorder="1" applyAlignment="1">
      <alignment horizontal="center" vertical="center"/>
    </xf>
  </cellXfs>
  <cellStyles count="149">
    <cellStyle name=" 1" xfId="18"/>
    <cellStyle name="20% - Accent1" xfId="19"/>
    <cellStyle name="20% - Accent1 2" xfId="130"/>
    <cellStyle name="20% - Accent2" xfId="20"/>
    <cellStyle name="20% - Accent2 2" xfId="131"/>
    <cellStyle name="20% - Accent3" xfId="21"/>
    <cellStyle name="20% - Accent3 2" xfId="132"/>
    <cellStyle name="20% - Accent4" xfId="22"/>
    <cellStyle name="20% - Accent4 2" xfId="133"/>
    <cellStyle name="20% - Accent5" xfId="23"/>
    <cellStyle name="20% - Accent5 2" xfId="134"/>
    <cellStyle name="20% - Accent6" xfId="24"/>
    <cellStyle name="20% - Accent6 2" xfId="135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136"/>
    <cellStyle name="40% - Accent2" xfId="38"/>
    <cellStyle name="40% - Accent2 2" xfId="137"/>
    <cellStyle name="40% - Accent3" xfId="39"/>
    <cellStyle name="40% - Accent3 2" xfId="138"/>
    <cellStyle name="40% - Accent4" xfId="40"/>
    <cellStyle name="40% - Accent4 2" xfId="139"/>
    <cellStyle name="40% - Accent5" xfId="41"/>
    <cellStyle name="40% - Accent5 2" xfId="140"/>
    <cellStyle name="40% - Accent6" xfId="42"/>
    <cellStyle name="40% - Accent6 2" xfId="141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Note 2" xfId="142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" xfId="143"/>
    <cellStyle name="Звичайний 2 3" xfId="11"/>
    <cellStyle name="Звичайний 3" xfId="144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2 3" xfId="145"/>
    <cellStyle name="Обычный 3" xfId="14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Стиль 1 2" xfId="148"/>
    <cellStyle name="Стиль 1 3" xfId="147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110;&#1085;&#1074;&#1072;&#1083;&#1110;&#1076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110;&#1085;&#1074;&#1072;&#1083;&#1110;&#1076;&#108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110;&#1085;&#1074;&#1072;&#1083;&#1110;&#1076;&#1080;%20&#1086;&#1073;&#1083;&#1110;&#1082;%20&#1084;&#1080;&#1085;&#1091;&#1083;&#1080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0;&#1058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0;&#1058;&#105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8;&#1054;%20&#1086;&#1073;&#1083;&#1110;&#1082;%20&#1084;&#1080;&#1085;&#1091;&#1083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2;&#1055;&#10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2;&#1055;&#105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5;&#1054;%20&#1086;&#1073;&#1083;&#1110;&#1082;%20&#1084;&#1080;&#1085;&#1091;&#1083;&#1080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1;&#1082;&#1072;&#1095;&#1110;%20&#1088;&#1072;&#1081;&#1086;&#1085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4;&#1086;&#1083;&#1086;&#1076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4;&#1086;&#1083;&#1086;&#1076;&#110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86;&#1083;&#1086;&#1076;&#1100;%20&#1086;&#1073;&#1083;&#1110;&#1082;%20&#1084;&#1080;&#1085;&#1091;&#1083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78;&#1110;&#1085;&#1082;&#108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78;&#1110;&#1085;&#1082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9;&#1077;&#1083;&#108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9;&#1077;&#1083;&#108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7;&#1083;&#1086;%20&#1086;&#1073;&#1083;&#1110;&#1082;%20&#1084;&#1080;&#1085;&#1091;&#1083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90;&#1077;&#1075;&#1086;&#1088;&#1110;&#1111;%20&#1084;&#1080;&#1085;&#1091;&#1083;&#1080;&#108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2;&#1074;&#1086;&#1090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2;&#1074;&#1086;&#1090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4;&#1086;&#1090;&#1072;%20&#1086;&#1073;&#1083;&#1110;&#1082;%20&#1084;&#1080;&#1085;&#1091;&#1083;&#1080;&#108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I8">
            <v>1</v>
          </cell>
          <cell r="K8">
            <v>0</v>
          </cell>
          <cell r="L8">
            <v>0</v>
          </cell>
          <cell r="M8">
            <v>1</v>
          </cell>
        </row>
        <row r="9">
          <cell r="D9">
            <v>0</v>
          </cell>
          <cell r="G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I10">
            <v>0</v>
          </cell>
          <cell r="K10">
            <v>8</v>
          </cell>
          <cell r="L10">
            <v>7</v>
          </cell>
          <cell r="M10">
            <v>1</v>
          </cell>
        </row>
        <row r="11">
          <cell r="D11">
            <v>1</v>
          </cell>
          <cell r="G11">
            <v>0</v>
          </cell>
          <cell r="I11">
            <v>2</v>
          </cell>
          <cell r="K11">
            <v>1</v>
          </cell>
          <cell r="L11">
            <v>0</v>
          </cell>
          <cell r="M11">
            <v>2</v>
          </cell>
        </row>
        <row r="12">
          <cell r="D12">
            <v>1</v>
          </cell>
          <cell r="G12">
            <v>0</v>
          </cell>
          <cell r="I12">
            <v>0</v>
          </cell>
          <cell r="K12">
            <v>3</v>
          </cell>
          <cell r="L12">
            <v>1</v>
          </cell>
          <cell r="M12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31</v>
          </cell>
          <cell r="F8">
            <v>3</v>
          </cell>
          <cell r="J8">
            <v>0</v>
          </cell>
          <cell r="K8">
            <v>1</v>
          </cell>
          <cell r="L8">
            <v>0</v>
          </cell>
          <cell r="P8">
            <v>27</v>
          </cell>
          <cell r="T8">
            <v>12</v>
          </cell>
        </row>
        <row r="9">
          <cell r="D9">
            <v>37</v>
          </cell>
          <cell r="F9">
            <v>1</v>
          </cell>
          <cell r="J9">
            <v>0</v>
          </cell>
          <cell r="K9">
            <v>0</v>
          </cell>
          <cell r="L9">
            <v>0</v>
          </cell>
          <cell r="P9">
            <v>32</v>
          </cell>
          <cell r="T9">
            <v>7</v>
          </cell>
        </row>
        <row r="10">
          <cell r="D10">
            <v>198</v>
          </cell>
          <cell r="F10">
            <v>19</v>
          </cell>
          <cell r="J10">
            <v>2</v>
          </cell>
          <cell r="K10">
            <v>0</v>
          </cell>
          <cell r="L10">
            <v>0</v>
          </cell>
          <cell r="P10">
            <v>149</v>
          </cell>
          <cell r="T10">
            <v>50</v>
          </cell>
        </row>
        <row r="11">
          <cell r="D11">
            <v>106</v>
          </cell>
          <cell r="F11">
            <v>10</v>
          </cell>
          <cell r="J11">
            <v>1</v>
          </cell>
          <cell r="K11">
            <v>0</v>
          </cell>
          <cell r="L11">
            <v>0</v>
          </cell>
          <cell r="P11">
            <v>71</v>
          </cell>
          <cell r="T11">
            <v>34</v>
          </cell>
        </row>
        <row r="12">
          <cell r="D12">
            <v>66</v>
          </cell>
          <cell r="F12">
            <v>8</v>
          </cell>
          <cell r="J12">
            <v>0</v>
          </cell>
          <cell r="K12">
            <v>0</v>
          </cell>
          <cell r="L12">
            <v>0</v>
          </cell>
          <cell r="P12">
            <v>52</v>
          </cell>
          <cell r="T12">
            <v>29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D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1</v>
          </cell>
          <cell r="G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</row>
        <row r="13">
          <cell r="D13">
            <v>0</v>
          </cell>
          <cell r="G13">
            <v>0</v>
          </cell>
          <cell r="I13">
            <v>0</v>
          </cell>
          <cell r="J13">
            <v>1</v>
          </cell>
          <cell r="K13">
            <v>1</v>
          </cell>
          <cell r="L13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О-1"/>
    </sheetNames>
    <sheetDataSet>
      <sheetData sheetId="0">
        <row r="10">
          <cell r="B10">
            <v>6</v>
          </cell>
          <cell r="E10">
            <v>0</v>
          </cell>
          <cell r="J10">
            <v>0</v>
          </cell>
          <cell r="N10">
            <v>0</v>
          </cell>
          <cell r="O10">
            <v>0</v>
          </cell>
          <cell r="P10">
            <v>5</v>
          </cell>
          <cell r="Q10">
            <v>4</v>
          </cell>
        </row>
        <row r="11">
          <cell r="B11">
            <v>7</v>
          </cell>
          <cell r="E11">
            <v>0</v>
          </cell>
          <cell r="J11">
            <v>0</v>
          </cell>
          <cell r="N11">
            <v>0</v>
          </cell>
          <cell r="O11">
            <v>0</v>
          </cell>
          <cell r="P11">
            <v>7</v>
          </cell>
          <cell r="Q11">
            <v>6</v>
          </cell>
        </row>
        <row r="12">
          <cell r="B12">
            <v>20</v>
          </cell>
          <cell r="E12">
            <v>0</v>
          </cell>
          <cell r="J12">
            <v>0</v>
          </cell>
          <cell r="N12">
            <v>0</v>
          </cell>
          <cell r="O12">
            <v>0</v>
          </cell>
          <cell r="P12">
            <v>18</v>
          </cell>
          <cell r="Q12">
            <v>11</v>
          </cell>
        </row>
        <row r="13">
          <cell r="B13">
            <v>4</v>
          </cell>
          <cell r="E13">
            <v>1</v>
          </cell>
          <cell r="J13">
            <v>0</v>
          </cell>
          <cell r="N13">
            <v>0</v>
          </cell>
          <cell r="O13">
            <v>0</v>
          </cell>
          <cell r="P13">
            <v>2</v>
          </cell>
          <cell r="Q13">
            <v>0</v>
          </cell>
        </row>
        <row r="14">
          <cell r="B14">
            <v>13</v>
          </cell>
          <cell r="E14">
            <v>1</v>
          </cell>
          <cell r="J14">
            <v>0</v>
          </cell>
          <cell r="N14">
            <v>0</v>
          </cell>
          <cell r="O14">
            <v>0</v>
          </cell>
          <cell r="P14">
            <v>10</v>
          </cell>
          <cell r="Q14">
            <v>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7"/>
    </sheetNames>
    <sheetDataSet>
      <sheetData sheetId="0">
        <row r="9">
          <cell r="D9">
            <v>1</v>
          </cell>
          <cell r="G9">
            <v>0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</row>
        <row r="10">
          <cell r="D10">
            <v>0</v>
          </cell>
          <cell r="G10">
            <v>0</v>
          </cell>
          <cell r="I10">
            <v>6</v>
          </cell>
          <cell r="J10">
            <v>4</v>
          </cell>
          <cell r="K10">
            <v>2</v>
          </cell>
          <cell r="L10">
            <v>7</v>
          </cell>
        </row>
        <row r="11">
          <cell r="D11">
            <v>1</v>
          </cell>
          <cell r="G11">
            <v>0</v>
          </cell>
          <cell r="I11">
            <v>1</v>
          </cell>
          <cell r="J11">
            <v>12</v>
          </cell>
          <cell r="K11">
            <v>8</v>
          </cell>
          <cell r="L11">
            <v>3</v>
          </cell>
        </row>
        <row r="12">
          <cell r="D12">
            <v>1</v>
          </cell>
          <cell r="G12">
            <v>0</v>
          </cell>
          <cell r="I12">
            <v>1</v>
          </cell>
          <cell r="J12">
            <v>2</v>
          </cell>
          <cell r="K12">
            <v>0</v>
          </cell>
          <cell r="L12">
            <v>2</v>
          </cell>
        </row>
        <row r="13">
          <cell r="D13">
            <v>3</v>
          </cell>
          <cell r="G13">
            <v>0</v>
          </cell>
          <cell r="I13">
            <v>0</v>
          </cell>
          <cell r="J13">
            <v>7</v>
          </cell>
          <cell r="K13">
            <v>2</v>
          </cell>
          <cell r="L13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1"/>
    </sheetNames>
    <sheetDataSet>
      <sheetData sheetId="0">
        <row r="10">
          <cell r="B10">
            <v>51</v>
          </cell>
          <cell r="E10">
            <v>7</v>
          </cell>
          <cell r="N10">
            <v>3</v>
          </cell>
          <cell r="R10">
            <v>0</v>
          </cell>
          <cell r="S10">
            <v>0</v>
          </cell>
          <cell r="T10">
            <v>39</v>
          </cell>
          <cell r="U10">
            <v>13</v>
          </cell>
        </row>
        <row r="11">
          <cell r="B11">
            <v>134</v>
          </cell>
          <cell r="E11">
            <v>7</v>
          </cell>
          <cell r="N11">
            <v>2</v>
          </cell>
          <cell r="R11">
            <v>0</v>
          </cell>
          <cell r="S11">
            <v>0</v>
          </cell>
          <cell r="T11">
            <v>120</v>
          </cell>
          <cell r="U11">
            <v>37</v>
          </cell>
        </row>
        <row r="12">
          <cell r="B12">
            <v>116</v>
          </cell>
          <cell r="E12">
            <v>9</v>
          </cell>
          <cell r="N12">
            <v>2</v>
          </cell>
          <cell r="R12">
            <v>0</v>
          </cell>
          <cell r="S12">
            <v>0</v>
          </cell>
          <cell r="T12">
            <v>99</v>
          </cell>
          <cell r="U12">
            <v>59</v>
          </cell>
        </row>
        <row r="13">
          <cell r="B13">
            <v>35</v>
          </cell>
          <cell r="E13">
            <v>4</v>
          </cell>
          <cell r="N13">
            <v>4</v>
          </cell>
          <cell r="R13">
            <v>0</v>
          </cell>
          <cell r="S13">
            <v>0</v>
          </cell>
          <cell r="T13">
            <v>29</v>
          </cell>
          <cell r="U13">
            <v>17</v>
          </cell>
        </row>
        <row r="14">
          <cell r="B14">
            <v>57</v>
          </cell>
          <cell r="E14">
            <v>8</v>
          </cell>
          <cell r="N14">
            <v>1</v>
          </cell>
          <cell r="R14">
            <v>0</v>
          </cell>
          <cell r="S14">
            <v>0</v>
          </cell>
          <cell r="T14">
            <v>43</v>
          </cell>
          <cell r="U14">
            <v>24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7"/>
    </sheetNames>
    <sheetDataSet>
      <sheetData sheetId="0"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я"/>
    </sheetNames>
    <sheetDataSet>
      <sheetData sheetId="0">
        <row r="12">
          <cell r="J12">
            <v>584</v>
          </cell>
          <cell r="K12">
            <v>6</v>
          </cell>
          <cell r="M12">
            <v>39</v>
          </cell>
          <cell r="O12">
            <v>44</v>
          </cell>
          <cell r="Q12">
            <v>71</v>
          </cell>
          <cell r="AE12">
            <v>51</v>
          </cell>
          <cell r="AN12">
            <v>477</v>
          </cell>
          <cell r="AO12">
            <v>6</v>
          </cell>
          <cell r="AQ12">
            <v>26</v>
          </cell>
          <cell r="AS12">
            <v>32</v>
          </cell>
          <cell r="AU12">
            <v>54</v>
          </cell>
        </row>
        <row r="13">
          <cell r="J13">
            <v>477</v>
          </cell>
          <cell r="K13">
            <v>5</v>
          </cell>
          <cell r="M13">
            <v>13</v>
          </cell>
          <cell r="O13">
            <v>21</v>
          </cell>
          <cell r="Q13">
            <v>59</v>
          </cell>
          <cell r="AE13">
            <v>31</v>
          </cell>
          <cell r="AN13">
            <v>404</v>
          </cell>
          <cell r="AO13">
            <v>3</v>
          </cell>
          <cell r="AQ13">
            <v>10</v>
          </cell>
          <cell r="AS13">
            <v>17</v>
          </cell>
          <cell r="AU13">
            <v>49</v>
          </cell>
        </row>
        <row r="14">
          <cell r="J14">
            <v>1767</v>
          </cell>
          <cell r="K14">
            <v>16</v>
          </cell>
          <cell r="M14">
            <v>86</v>
          </cell>
          <cell r="O14">
            <v>131</v>
          </cell>
          <cell r="Q14">
            <v>219</v>
          </cell>
          <cell r="AE14">
            <v>182</v>
          </cell>
          <cell r="AN14">
            <v>1341</v>
          </cell>
          <cell r="AO14">
            <v>12</v>
          </cell>
          <cell r="AQ14">
            <v>59</v>
          </cell>
          <cell r="AS14">
            <v>91</v>
          </cell>
          <cell r="AU14">
            <v>149</v>
          </cell>
        </row>
        <row r="15">
          <cell r="J15">
            <v>1000</v>
          </cell>
          <cell r="K15">
            <v>21</v>
          </cell>
          <cell r="M15">
            <v>54</v>
          </cell>
          <cell r="O15">
            <v>80</v>
          </cell>
          <cell r="Q15">
            <v>151</v>
          </cell>
          <cell r="AE15">
            <v>140</v>
          </cell>
          <cell r="AN15">
            <v>710</v>
          </cell>
          <cell r="AO15">
            <v>13</v>
          </cell>
          <cell r="AQ15">
            <v>37</v>
          </cell>
          <cell r="AS15">
            <v>49</v>
          </cell>
          <cell r="AU15">
            <v>102</v>
          </cell>
        </row>
        <row r="16">
          <cell r="J16">
            <v>923</v>
          </cell>
          <cell r="K16">
            <v>13</v>
          </cell>
          <cell r="M16">
            <v>50</v>
          </cell>
          <cell r="O16">
            <v>63</v>
          </cell>
          <cell r="Q16">
            <v>119</v>
          </cell>
          <cell r="AE16">
            <v>107</v>
          </cell>
          <cell r="AN16">
            <v>741</v>
          </cell>
          <cell r="AO16">
            <v>8</v>
          </cell>
          <cell r="AQ16">
            <v>36</v>
          </cell>
          <cell r="AS16">
            <v>43</v>
          </cell>
          <cell r="AU16">
            <v>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14</v>
          </cell>
          <cell r="G8">
            <v>0</v>
          </cell>
          <cell r="I8">
            <v>0</v>
          </cell>
          <cell r="K8">
            <v>3</v>
          </cell>
          <cell r="L8">
            <v>0</v>
          </cell>
          <cell r="M8">
            <v>20</v>
          </cell>
        </row>
        <row r="9">
          <cell r="D9">
            <v>5</v>
          </cell>
          <cell r="G9">
            <v>0</v>
          </cell>
          <cell r="I9">
            <v>1</v>
          </cell>
          <cell r="K9">
            <v>8</v>
          </cell>
          <cell r="L9">
            <v>2</v>
          </cell>
          <cell r="M9">
            <v>8</v>
          </cell>
        </row>
        <row r="10">
          <cell r="D10">
            <v>41</v>
          </cell>
          <cell r="G10">
            <v>0</v>
          </cell>
          <cell r="I10">
            <v>0</v>
          </cell>
          <cell r="K10">
            <v>65</v>
          </cell>
          <cell r="L10">
            <v>11</v>
          </cell>
          <cell r="M10">
            <v>39</v>
          </cell>
        </row>
        <row r="11">
          <cell r="D11">
            <v>41</v>
          </cell>
          <cell r="G11">
            <v>0</v>
          </cell>
          <cell r="I11">
            <v>0</v>
          </cell>
          <cell r="K11">
            <v>48</v>
          </cell>
          <cell r="L11">
            <v>0</v>
          </cell>
          <cell r="M11">
            <v>6</v>
          </cell>
        </row>
        <row r="12">
          <cell r="D12">
            <v>23</v>
          </cell>
          <cell r="G12">
            <v>0</v>
          </cell>
          <cell r="I12">
            <v>0</v>
          </cell>
          <cell r="K12">
            <v>32</v>
          </cell>
          <cell r="L12">
            <v>4</v>
          </cell>
          <cell r="M12">
            <v>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F8">
            <v>16</v>
          </cell>
          <cell r="J8">
            <v>4</v>
          </cell>
          <cell r="K8">
            <v>0</v>
          </cell>
          <cell r="L8">
            <v>0</v>
          </cell>
          <cell r="T8">
            <v>44</v>
          </cell>
        </row>
        <row r="9">
          <cell r="F9">
            <v>8</v>
          </cell>
          <cell r="J9">
            <v>1</v>
          </cell>
          <cell r="K9">
            <v>0</v>
          </cell>
          <cell r="L9">
            <v>0</v>
          </cell>
          <cell r="T9">
            <v>27</v>
          </cell>
        </row>
        <row r="10">
          <cell r="F10">
            <v>48</v>
          </cell>
          <cell r="J10">
            <v>19</v>
          </cell>
          <cell r="K10">
            <v>0</v>
          </cell>
          <cell r="L10">
            <v>0</v>
          </cell>
          <cell r="T10">
            <v>121</v>
          </cell>
        </row>
        <row r="11">
          <cell r="F11">
            <v>46</v>
          </cell>
          <cell r="J11">
            <v>21</v>
          </cell>
          <cell r="K11">
            <v>0</v>
          </cell>
          <cell r="L11">
            <v>0</v>
          </cell>
          <cell r="T11">
            <v>104</v>
          </cell>
        </row>
        <row r="12">
          <cell r="F12">
            <v>28</v>
          </cell>
          <cell r="J12">
            <v>3</v>
          </cell>
          <cell r="K12">
            <v>0</v>
          </cell>
          <cell r="L12">
            <v>0</v>
          </cell>
          <cell r="T12">
            <v>82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32</v>
          </cell>
          <cell r="G8">
            <v>0</v>
          </cell>
          <cell r="I8">
            <v>6</v>
          </cell>
          <cell r="K8">
            <v>11</v>
          </cell>
          <cell r="L8">
            <v>1</v>
          </cell>
          <cell r="M8">
            <v>42</v>
          </cell>
        </row>
        <row r="9">
          <cell r="D9">
            <v>16</v>
          </cell>
          <cell r="G9">
            <v>0</v>
          </cell>
          <cell r="I9">
            <v>8</v>
          </cell>
          <cell r="K9">
            <v>27</v>
          </cell>
          <cell r="L9">
            <v>3</v>
          </cell>
          <cell r="M9">
            <v>24</v>
          </cell>
        </row>
        <row r="10">
          <cell r="D10">
            <v>80</v>
          </cell>
          <cell r="G10">
            <v>0</v>
          </cell>
          <cell r="I10">
            <v>8</v>
          </cell>
          <cell r="K10">
            <v>172</v>
          </cell>
          <cell r="L10">
            <v>45</v>
          </cell>
          <cell r="M10">
            <v>101</v>
          </cell>
        </row>
        <row r="11">
          <cell r="D11">
            <v>89</v>
          </cell>
          <cell r="G11">
            <v>0</v>
          </cell>
          <cell r="I11">
            <v>22</v>
          </cell>
          <cell r="K11">
            <v>107</v>
          </cell>
          <cell r="L11">
            <v>5</v>
          </cell>
          <cell r="M11">
            <v>38</v>
          </cell>
        </row>
        <row r="12">
          <cell r="D12">
            <v>42</v>
          </cell>
          <cell r="G12">
            <v>0</v>
          </cell>
          <cell r="I12">
            <v>6</v>
          </cell>
          <cell r="K12">
            <v>58</v>
          </cell>
          <cell r="L12">
            <v>5</v>
          </cell>
          <cell r="M12">
            <v>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J9">
            <v>10</v>
          </cell>
          <cell r="K9">
            <v>8</v>
          </cell>
          <cell r="L9">
            <v>0</v>
          </cell>
          <cell r="T9">
            <v>140</v>
          </cell>
        </row>
        <row r="10">
          <cell r="J10">
            <v>7</v>
          </cell>
          <cell r="K10">
            <v>0</v>
          </cell>
          <cell r="L10">
            <v>0</v>
          </cell>
          <cell r="T10">
            <v>121</v>
          </cell>
        </row>
        <row r="11">
          <cell r="J11">
            <v>50</v>
          </cell>
          <cell r="K11">
            <v>0</v>
          </cell>
          <cell r="L11">
            <v>0</v>
          </cell>
          <cell r="T11">
            <v>439</v>
          </cell>
        </row>
        <row r="12">
          <cell r="J12">
            <v>41</v>
          </cell>
          <cell r="K12">
            <v>0</v>
          </cell>
          <cell r="L12">
            <v>2</v>
          </cell>
          <cell r="T12">
            <v>329</v>
          </cell>
        </row>
        <row r="13">
          <cell r="J13">
            <v>10</v>
          </cell>
          <cell r="K13">
            <v>3</v>
          </cell>
          <cell r="L13">
            <v>0</v>
          </cell>
          <cell r="T13">
            <v>257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рахунок"/>
      <sheetName val="довідково"/>
      <sheetName val="значення-ІІ"/>
    </sheetNames>
    <sheetDataSet>
      <sheetData sheetId="0">
        <row r="10">
          <cell r="D10">
            <v>804</v>
          </cell>
          <cell r="H10">
            <v>715</v>
          </cell>
          <cell r="P10">
            <v>116</v>
          </cell>
          <cell r="AD10">
            <v>67</v>
          </cell>
          <cell r="AX10">
            <v>0</v>
          </cell>
          <cell r="AY10">
            <v>16</v>
          </cell>
          <cell r="BA10">
            <v>11</v>
          </cell>
          <cell r="BO10">
            <v>10</v>
          </cell>
          <cell r="DP10">
            <v>642</v>
          </cell>
          <cell r="DV10">
            <v>577</v>
          </cell>
          <cell r="DZ10">
            <v>178</v>
          </cell>
        </row>
        <row r="11">
          <cell r="D11">
            <v>652</v>
          </cell>
          <cell r="H11">
            <v>591</v>
          </cell>
          <cell r="P11">
            <v>59</v>
          </cell>
          <cell r="AD11">
            <v>37</v>
          </cell>
          <cell r="AX11">
            <v>0</v>
          </cell>
          <cell r="AY11">
            <v>8</v>
          </cell>
          <cell r="BA11">
            <v>7</v>
          </cell>
          <cell r="BO11">
            <v>0</v>
          </cell>
          <cell r="DP11">
            <v>534</v>
          </cell>
          <cell r="DV11">
            <v>507</v>
          </cell>
          <cell r="DZ11">
            <v>162</v>
          </cell>
        </row>
        <row r="12">
          <cell r="D12">
            <v>2578</v>
          </cell>
          <cell r="H12">
            <v>2177</v>
          </cell>
          <cell r="P12">
            <v>395</v>
          </cell>
          <cell r="AD12">
            <v>233</v>
          </cell>
          <cell r="AX12">
            <v>0</v>
          </cell>
          <cell r="AY12">
            <v>15</v>
          </cell>
          <cell r="BA12">
            <v>51</v>
          </cell>
          <cell r="BO12">
            <v>0</v>
          </cell>
          <cell r="DP12">
            <v>1802</v>
          </cell>
          <cell r="DV12">
            <v>1640</v>
          </cell>
          <cell r="DZ12">
            <v>538</v>
          </cell>
        </row>
        <row r="13">
          <cell r="D13">
            <v>1483</v>
          </cell>
          <cell r="H13">
            <v>1237</v>
          </cell>
          <cell r="P13">
            <v>349</v>
          </cell>
          <cell r="AD13">
            <v>181</v>
          </cell>
          <cell r="AX13">
            <v>0</v>
          </cell>
          <cell r="AY13">
            <v>25</v>
          </cell>
          <cell r="BA13">
            <v>44</v>
          </cell>
          <cell r="BO13">
            <v>2</v>
          </cell>
          <cell r="DP13">
            <v>913</v>
          </cell>
          <cell r="DV13">
            <v>867</v>
          </cell>
          <cell r="DZ13">
            <v>401</v>
          </cell>
        </row>
        <row r="14">
          <cell r="D14">
            <v>1288</v>
          </cell>
          <cell r="H14">
            <v>1150</v>
          </cell>
          <cell r="P14">
            <v>237</v>
          </cell>
          <cell r="AD14">
            <v>150</v>
          </cell>
          <cell r="AX14">
            <v>0</v>
          </cell>
          <cell r="AY14">
            <v>6</v>
          </cell>
          <cell r="BA14">
            <v>11</v>
          </cell>
          <cell r="BO14">
            <v>4</v>
          </cell>
          <cell r="DP14">
            <v>937</v>
          </cell>
          <cell r="DV14">
            <v>903</v>
          </cell>
          <cell r="DZ14">
            <v>318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26</v>
          </cell>
          <cell r="G8">
            <v>0</v>
          </cell>
          <cell r="I8">
            <v>5</v>
          </cell>
          <cell r="K8">
            <v>16</v>
          </cell>
          <cell r="L8">
            <v>1</v>
          </cell>
          <cell r="M8">
            <v>27</v>
          </cell>
        </row>
        <row r="9">
          <cell r="D9">
            <v>11</v>
          </cell>
          <cell r="G9">
            <v>0</v>
          </cell>
          <cell r="I9">
            <v>6</v>
          </cell>
          <cell r="K9">
            <v>18</v>
          </cell>
          <cell r="L9">
            <v>2</v>
          </cell>
          <cell r="M9">
            <v>17</v>
          </cell>
        </row>
        <row r="10">
          <cell r="D10">
            <v>53</v>
          </cell>
          <cell r="G10">
            <v>0</v>
          </cell>
          <cell r="I10">
            <v>8</v>
          </cell>
          <cell r="K10">
            <v>103</v>
          </cell>
          <cell r="L10">
            <v>17</v>
          </cell>
          <cell r="M10">
            <v>69</v>
          </cell>
        </row>
        <row r="11">
          <cell r="D11">
            <v>80</v>
          </cell>
          <cell r="G11">
            <v>0</v>
          </cell>
          <cell r="I11">
            <v>7</v>
          </cell>
          <cell r="K11">
            <v>98</v>
          </cell>
          <cell r="L11">
            <v>1</v>
          </cell>
          <cell r="M11">
            <v>13</v>
          </cell>
        </row>
        <row r="12">
          <cell r="D12">
            <v>33</v>
          </cell>
          <cell r="G12">
            <v>0</v>
          </cell>
          <cell r="I12">
            <v>2</v>
          </cell>
          <cell r="K12">
            <v>43</v>
          </cell>
          <cell r="L12">
            <v>3</v>
          </cell>
          <cell r="M12">
            <v>11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374</v>
          </cell>
          <cell r="F8">
            <v>24</v>
          </cell>
          <cell r="J8">
            <v>6</v>
          </cell>
          <cell r="K8">
            <v>8</v>
          </cell>
          <cell r="L8">
            <v>0</v>
          </cell>
          <cell r="M8">
            <v>357</v>
          </cell>
          <cell r="P8">
            <v>311</v>
          </cell>
          <cell r="T8">
            <v>80</v>
          </cell>
        </row>
        <row r="9">
          <cell r="D9">
            <v>350</v>
          </cell>
          <cell r="F9">
            <v>10</v>
          </cell>
          <cell r="J9">
            <v>2</v>
          </cell>
          <cell r="K9">
            <v>0</v>
          </cell>
          <cell r="L9">
            <v>0</v>
          </cell>
          <cell r="M9">
            <v>203</v>
          </cell>
          <cell r="P9">
            <v>308</v>
          </cell>
          <cell r="T9">
            <v>85</v>
          </cell>
        </row>
        <row r="10">
          <cell r="D10">
            <v>698</v>
          </cell>
          <cell r="F10">
            <v>62</v>
          </cell>
          <cell r="J10">
            <v>17</v>
          </cell>
          <cell r="K10">
            <v>0</v>
          </cell>
          <cell r="L10">
            <v>0</v>
          </cell>
          <cell r="M10">
            <v>667</v>
          </cell>
          <cell r="P10">
            <v>539</v>
          </cell>
          <cell r="T10">
            <v>164</v>
          </cell>
        </row>
        <row r="11">
          <cell r="D11">
            <v>503</v>
          </cell>
          <cell r="F11">
            <v>43</v>
          </cell>
          <cell r="J11">
            <v>7</v>
          </cell>
          <cell r="K11">
            <v>0</v>
          </cell>
          <cell r="L11">
            <v>2</v>
          </cell>
          <cell r="M11">
            <v>436</v>
          </cell>
          <cell r="P11">
            <v>379</v>
          </cell>
          <cell r="T11">
            <v>162</v>
          </cell>
        </row>
        <row r="12">
          <cell r="D12">
            <v>536</v>
          </cell>
          <cell r="F12">
            <v>45</v>
          </cell>
          <cell r="J12">
            <v>2</v>
          </cell>
          <cell r="K12">
            <v>1</v>
          </cell>
          <cell r="L12">
            <v>0</v>
          </cell>
          <cell r="M12">
            <v>472</v>
          </cell>
          <cell r="P12">
            <v>453</v>
          </cell>
          <cell r="T12">
            <v>133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</sheetNames>
    <sheetDataSet>
      <sheetData sheetId="0"/>
      <sheetData sheetId="1">
        <row r="8">
          <cell r="C8">
            <v>155</v>
          </cell>
          <cell r="F8">
            <v>153</v>
          </cell>
          <cell r="I8">
            <v>3</v>
          </cell>
          <cell r="L8">
            <v>0</v>
          </cell>
          <cell r="O8">
            <v>1</v>
          </cell>
          <cell r="R8">
            <v>106</v>
          </cell>
          <cell r="U8">
            <v>119</v>
          </cell>
          <cell r="X8">
            <v>117</v>
          </cell>
          <cell r="AA8">
            <v>37</v>
          </cell>
        </row>
        <row r="9">
          <cell r="C9">
            <v>102</v>
          </cell>
          <cell r="F9">
            <v>101</v>
          </cell>
          <cell r="I9">
            <v>3</v>
          </cell>
          <cell r="L9">
            <v>0</v>
          </cell>
          <cell r="O9">
            <v>1</v>
          </cell>
          <cell r="R9">
            <v>42</v>
          </cell>
          <cell r="U9">
            <v>79</v>
          </cell>
          <cell r="X9">
            <v>78</v>
          </cell>
          <cell r="AA9">
            <v>21</v>
          </cell>
        </row>
        <row r="10">
          <cell r="C10">
            <v>919</v>
          </cell>
          <cell r="F10">
            <v>876</v>
          </cell>
          <cell r="I10">
            <v>40</v>
          </cell>
          <cell r="L10">
            <v>4</v>
          </cell>
          <cell r="O10">
            <v>0</v>
          </cell>
          <cell r="R10">
            <v>743</v>
          </cell>
          <cell r="U10">
            <v>614</v>
          </cell>
          <cell r="X10">
            <v>587</v>
          </cell>
          <cell r="AA10">
            <v>246</v>
          </cell>
        </row>
        <row r="11">
          <cell r="C11">
            <v>328</v>
          </cell>
          <cell r="F11">
            <v>322</v>
          </cell>
          <cell r="I11">
            <v>12</v>
          </cell>
          <cell r="L11">
            <v>1</v>
          </cell>
          <cell r="O11">
            <v>2</v>
          </cell>
          <cell r="R11">
            <v>245</v>
          </cell>
          <cell r="U11">
            <v>202</v>
          </cell>
          <cell r="X11">
            <v>199</v>
          </cell>
          <cell r="AA11">
            <v>89</v>
          </cell>
        </row>
        <row r="12">
          <cell r="C12">
            <v>309</v>
          </cell>
          <cell r="F12">
            <v>303</v>
          </cell>
          <cell r="I12">
            <v>18</v>
          </cell>
          <cell r="L12">
            <v>0</v>
          </cell>
          <cell r="O12">
            <v>0</v>
          </cell>
          <cell r="R12">
            <v>183</v>
          </cell>
          <cell r="U12">
            <v>187</v>
          </cell>
          <cell r="X12">
            <v>187</v>
          </cell>
          <cell r="AA12">
            <v>87</v>
          </cell>
        </row>
      </sheetData>
      <sheetData sheetId="2"/>
      <sheetData sheetId="3">
        <row r="8">
          <cell r="C8">
            <v>64</v>
          </cell>
          <cell r="F8">
            <v>64</v>
          </cell>
          <cell r="I8">
            <v>1</v>
          </cell>
          <cell r="L8">
            <v>0</v>
          </cell>
          <cell r="O8">
            <v>1</v>
          </cell>
          <cell r="R8">
            <v>41</v>
          </cell>
          <cell r="U8">
            <v>46</v>
          </cell>
          <cell r="X8">
            <v>46</v>
          </cell>
          <cell r="AA8">
            <v>13</v>
          </cell>
        </row>
        <row r="9">
          <cell r="C9">
            <v>41</v>
          </cell>
          <cell r="F9">
            <v>41</v>
          </cell>
          <cell r="I9">
            <v>1</v>
          </cell>
          <cell r="L9">
            <v>0</v>
          </cell>
          <cell r="O9">
            <v>1</v>
          </cell>
          <cell r="R9">
            <v>15</v>
          </cell>
          <cell r="U9">
            <v>31</v>
          </cell>
          <cell r="X9">
            <v>31</v>
          </cell>
          <cell r="AA9">
            <v>5</v>
          </cell>
        </row>
        <row r="10">
          <cell r="C10">
            <v>330</v>
          </cell>
          <cell r="F10">
            <v>313</v>
          </cell>
          <cell r="I10">
            <v>17</v>
          </cell>
          <cell r="L10">
            <v>1</v>
          </cell>
          <cell r="O10">
            <v>0</v>
          </cell>
          <cell r="R10">
            <v>269</v>
          </cell>
          <cell r="U10">
            <v>222</v>
          </cell>
          <cell r="X10">
            <v>207</v>
          </cell>
          <cell r="AA10">
            <v>75</v>
          </cell>
        </row>
        <row r="11">
          <cell r="C11">
            <v>165</v>
          </cell>
          <cell r="F11">
            <v>164</v>
          </cell>
          <cell r="I11">
            <v>3</v>
          </cell>
          <cell r="L11">
            <v>0</v>
          </cell>
          <cell r="O11">
            <v>1</v>
          </cell>
          <cell r="R11">
            <v>126</v>
          </cell>
          <cell r="U11">
            <v>95</v>
          </cell>
          <cell r="X11">
            <v>94</v>
          </cell>
          <cell r="AA11">
            <v>39</v>
          </cell>
        </row>
        <row r="12">
          <cell r="C12">
            <v>108</v>
          </cell>
          <cell r="F12">
            <v>107</v>
          </cell>
          <cell r="I12">
            <v>11</v>
          </cell>
          <cell r="L12">
            <v>0</v>
          </cell>
          <cell r="O12">
            <v>0</v>
          </cell>
          <cell r="R12">
            <v>59</v>
          </cell>
          <cell r="U12">
            <v>53</v>
          </cell>
          <cell r="X12">
            <v>53</v>
          </cell>
          <cell r="AA12">
            <v>21</v>
          </cell>
        </row>
      </sheetData>
      <sheetData sheetId="4"/>
      <sheetData sheetId="5">
        <row r="8">
          <cell r="C8">
            <v>1</v>
          </cell>
          <cell r="F8">
            <v>1</v>
          </cell>
          <cell r="I8">
            <v>1</v>
          </cell>
          <cell r="L8">
            <v>0</v>
          </cell>
          <cell r="O8">
            <v>0</v>
          </cell>
          <cell r="R8">
            <v>0</v>
          </cell>
          <cell r="U8">
            <v>0</v>
          </cell>
          <cell r="X8">
            <v>0</v>
          </cell>
          <cell r="AA8">
            <v>0</v>
          </cell>
        </row>
        <row r="9">
          <cell r="C9">
            <v>2</v>
          </cell>
          <cell r="F9">
            <v>2</v>
          </cell>
          <cell r="I9">
            <v>0</v>
          </cell>
          <cell r="L9">
            <v>0</v>
          </cell>
          <cell r="O9">
            <v>0</v>
          </cell>
          <cell r="R9">
            <v>1</v>
          </cell>
          <cell r="U9">
            <v>1</v>
          </cell>
          <cell r="X9">
            <v>1</v>
          </cell>
          <cell r="AA9">
            <v>0</v>
          </cell>
        </row>
        <row r="10">
          <cell r="C10">
            <v>29</v>
          </cell>
          <cell r="F10">
            <v>29</v>
          </cell>
          <cell r="I10">
            <v>0</v>
          </cell>
          <cell r="L10">
            <v>0</v>
          </cell>
          <cell r="O10">
            <v>0</v>
          </cell>
          <cell r="R10">
            <v>24</v>
          </cell>
          <cell r="U10">
            <v>15</v>
          </cell>
          <cell r="X10">
            <v>15</v>
          </cell>
          <cell r="AA10">
            <v>6</v>
          </cell>
        </row>
        <row r="11">
          <cell r="C11">
            <v>1</v>
          </cell>
          <cell r="F11">
            <v>1</v>
          </cell>
          <cell r="I11">
            <v>0</v>
          </cell>
          <cell r="L11">
            <v>0</v>
          </cell>
          <cell r="O11">
            <v>0</v>
          </cell>
          <cell r="R11">
            <v>0</v>
          </cell>
          <cell r="U11">
            <v>1</v>
          </cell>
          <cell r="X11">
            <v>1</v>
          </cell>
          <cell r="AA11">
            <v>0</v>
          </cell>
        </row>
        <row r="12">
          <cell r="C12">
            <v>4</v>
          </cell>
          <cell r="F12">
            <v>4</v>
          </cell>
          <cell r="I12">
            <v>2</v>
          </cell>
          <cell r="L12">
            <v>0</v>
          </cell>
          <cell r="O12">
            <v>0</v>
          </cell>
          <cell r="R12">
            <v>4</v>
          </cell>
          <cell r="U12">
            <v>2</v>
          </cell>
          <cell r="X12">
            <v>2</v>
          </cell>
          <cell r="AA12">
            <v>2</v>
          </cell>
        </row>
      </sheetData>
      <sheetData sheetId="6"/>
      <sheetData sheetId="7">
        <row r="8">
          <cell r="C8">
            <v>42</v>
          </cell>
          <cell r="F8">
            <v>41</v>
          </cell>
          <cell r="I8">
            <v>0</v>
          </cell>
          <cell r="L8">
            <v>0</v>
          </cell>
          <cell r="O8">
            <v>0</v>
          </cell>
          <cell r="R8">
            <v>28</v>
          </cell>
          <cell r="U8">
            <v>30</v>
          </cell>
          <cell r="X8">
            <v>29</v>
          </cell>
          <cell r="AA8">
            <v>4</v>
          </cell>
        </row>
        <row r="9">
          <cell r="C9">
            <v>42</v>
          </cell>
          <cell r="F9">
            <v>40</v>
          </cell>
          <cell r="I9">
            <v>1</v>
          </cell>
          <cell r="L9">
            <v>0</v>
          </cell>
          <cell r="O9">
            <v>0</v>
          </cell>
          <cell r="R9">
            <v>16</v>
          </cell>
          <cell r="U9">
            <v>32</v>
          </cell>
          <cell r="X9">
            <v>32</v>
          </cell>
          <cell r="AA9">
            <v>9</v>
          </cell>
        </row>
        <row r="10">
          <cell r="C10">
            <v>91</v>
          </cell>
          <cell r="F10">
            <v>85</v>
          </cell>
          <cell r="I10">
            <v>5</v>
          </cell>
          <cell r="L10">
            <v>0</v>
          </cell>
          <cell r="O10">
            <v>0</v>
          </cell>
          <cell r="R10">
            <v>71</v>
          </cell>
          <cell r="U10">
            <v>66</v>
          </cell>
          <cell r="X10">
            <v>63</v>
          </cell>
          <cell r="AA10">
            <v>24</v>
          </cell>
        </row>
        <row r="11">
          <cell r="C11">
            <v>77</v>
          </cell>
          <cell r="F11">
            <v>77</v>
          </cell>
          <cell r="I11">
            <v>7</v>
          </cell>
          <cell r="L11">
            <v>0</v>
          </cell>
          <cell r="O11">
            <v>0</v>
          </cell>
          <cell r="R11">
            <v>51</v>
          </cell>
          <cell r="U11">
            <v>40</v>
          </cell>
          <cell r="X11">
            <v>40</v>
          </cell>
          <cell r="AA11">
            <v>20</v>
          </cell>
        </row>
        <row r="12">
          <cell r="C12">
            <v>94</v>
          </cell>
          <cell r="F12">
            <v>91</v>
          </cell>
          <cell r="I12">
            <v>8</v>
          </cell>
          <cell r="L12">
            <v>0</v>
          </cell>
          <cell r="O12">
            <v>0</v>
          </cell>
          <cell r="R12">
            <v>58</v>
          </cell>
          <cell r="U12">
            <v>59</v>
          </cell>
          <cell r="X12">
            <v>59</v>
          </cell>
          <cell r="AA12">
            <v>15</v>
          </cell>
        </row>
      </sheetData>
      <sheetData sheetId="8"/>
      <sheetData sheetId="9">
        <row r="8">
          <cell r="C8">
            <v>234</v>
          </cell>
          <cell r="F8">
            <v>223</v>
          </cell>
          <cell r="I8">
            <v>11</v>
          </cell>
          <cell r="L8">
            <v>0</v>
          </cell>
          <cell r="O8">
            <v>0</v>
          </cell>
          <cell r="R8">
            <v>141</v>
          </cell>
          <cell r="U8">
            <v>167</v>
          </cell>
          <cell r="X8">
            <v>163</v>
          </cell>
          <cell r="AA8">
            <v>39</v>
          </cell>
        </row>
        <row r="9">
          <cell r="C9">
            <v>180</v>
          </cell>
          <cell r="F9">
            <v>168</v>
          </cell>
          <cell r="I9">
            <v>6</v>
          </cell>
          <cell r="L9">
            <v>0</v>
          </cell>
          <cell r="O9">
            <v>2</v>
          </cell>
          <cell r="R9">
            <v>79</v>
          </cell>
          <cell r="U9">
            <v>138</v>
          </cell>
          <cell r="X9">
            <v>128</v>
          </cell>
          <cell r="AA9">
            <v>31</v>
          </cell>
        </row>
        <row r="10">
          <cell r="C10">
            <v>784</v>
          </cell>
          <cell r="F10">
            <v>698</v>
          </cell>
          <cell r="I10">
            <v>40</v>
          </cell>
          <cell r="L10">
            <v>7</v>
          </cell>
          <cell r="O10">
            <v>0</v>
          </cell>
          <cell r="R10">
            <v>538</v>
          </cell>
          <cell r="U10">
            <v>478</v>
          </cell>
          <cell r="X10">
            <v>430</v>
          </cell>
          <cell r="AA10">
            <v>171</v>
          </cell>
        </row>
        <row r="11">
          <cell r="C11">
            <v>418</v>
          </cell>
          <cell r="F11">
            <v>406</v>
          </cell>
          <cell r="I11">
            <v>34</v>
          </cell>
          <cell r="L11">
            <v>5</v>
          </cell>
          <cell r="O11">
            <v>1</v>
          </cell>
          <cell r="R11">
            <v>301</v>
          </cell>
          <cell r="U11">
            <v>223</v>
          </cell>
          <cell r="X11">
            <v>219</v>
          </cell>
          <cell r="AA11">
            <v>85</v>
          </cell>
        </row>
        <row r="12">
          <cell r="C12">
            <v>387</v>
          </cell>
          <cell r="F12">
            <v>364</v>
          </cell>
          <cell r="I12">
            <v>28</v>
          </cell>
          <cell r="L12">
            <v>1</v>
          </cell>
          <cell r="O12">
            <v>0</v>
          </cell>
          <cell r="R12">
            <v>203</v>
          </cell>
          <cell r="U12">
            <v>242</v>
          </cell>
          <cell r="X12">
            <v>235</v>
          </cell>
          <cell r="AA12">
            <v>74</v>
          </cell>
        </row>
      </sheetData>
      <sheetData sheetId="10"/>
      <sheetData sheetId="11"/>
      <sheetData sheetId="12"/>
      <sheetData sheetId="13"/>
      <sheetData sheetId="14">
        <row r="8">
          <cell r="C8">
            <v>617</v>
          </cell>
          <cell r="F8">
            <v>596</v>
          </cell>
          <cell r="H8">
            <v>89</v>
          </cell>
          <cell r="L8">
            <v>0</v>
          </cell>
          <cell r="O8">
            <v>2</v>
          </cell>
          <cell r="R8">
            <v>368</v>
          </cell>
          <cell r="U8">
            <v>423</v>
          </cell>
          <cell r="X8">
            <v>414</v>
          </cell>
          <cell r="AA8">
            <v>103</v>
          </cell>
        </row>
        <row r="9">
          <cell r="C9">
            <v>477</v>
          </cell>
          <cell r="F9">
            <v>466</v>
          </cell>
          <cell r="H9">
            <v>71</v>
          </cell>
          <cell r="L9">
            <v>0</v>
          </cell>
          <cell r="O9">
            <v>10</v>
          </cell>
          <cell r="R9">
            <v>219</v>
          </cell>
          <cell r="U9">
            <v>368</v>
          </cell>
          <cell r="X9">
            <v>361</v>
          </cell>
          <cell r="AA9">
            <v>61</v>
          </cell>
        </row>
        <row r="10">
          <cell r="C10">
            <v>2748</v>
          </cell>
          <cell r="F10">
            <v>2474</v>
          </cell>
          <cell r="H10">
            <v>444</v>
          </cell>
          <cell r="L10">
            <v>29</v>
          </cell>
          <cell r="O10">
            <v>0</v>
          </cell>
          <cell r="R10">
            <v>2138</v>
          </cell>
          <cell r="U10">
            <v>1771</v>
          </cell>
          <cell r="X10">
            <v>1617</v>
          </cell>
          <cell r="AA10">
            <v>571</v>
          </cell>
        </row>
        <row r="11">
          <cell r="C11">
            <v>1254</v>
          </cell>
          <cell r="F11">
            <v>1232</v>
          </cell>
          <cell r="H11">
            <v>258</v>
          </cell>
          <cell r="L11">
            <v>24</v>
          </cell>
          <cell r="O11">
            <v>3</v>
          </cell>
          <cell r="R11">
            <v>884</v>
          </cell>
          <cell r="U11">
            <v>582</v>
          </cell>
          <cell r="X11">
            <v>716</v>
          </cell>
          <cell r="AA11">
            <v>130</v>
          </cell>
        </row>
        <row r="12">
          <cell r="C12">
            <v>971</v>
          </cell>
          <cell r="F12">
            <v>919</v>
          </cell>
          <cell r="H12">
            <v>142</v>
          </cell>
          <cell r="L12">
            <v>4</v>
          </cell>
          <cell r="O12">
            <v>0</v>
          </cell>
          <cell r="R12">
            <v>558</v>
          </cell>
          <cell r="U12">
            <v>740</v>
          </cell>
          <cell r="X12">
            <v>575</v>
          </cell>
          <cell r="AA12">
            <v>343</v>
          </cell>
        </row>
      </sheetData>
      <sheetData sheetId="15">
        <row r="8">
          <cell r="C8">
            <v>504</v>
          </cell>
          <cell r="F8">
            <v>495</v>
          </cell>
          <cell r="I8">
            <v>18</v>
          </cell>
          <cell r="L8">
            <v>0</v>
          </cell>
          <cell r="O8">
            <v>0</v>
          </cell>
          <cell r="R8">
            <v>313</v>
          </cell>
          <cell r="U8">
            <v>378</v>
          </cell>
          <cell r="X8">
            <v>376</v>
          </cell>
          <cell r="AA8">
            <v>79</v>
          </cell>
        </row>
        <row r="9">
          <cell r="C9">
            <v>373</v>
          </cell>
          <cell r="F9">
            <v>343</v>
          </cell>
          <cell r="I9">
            <v>16</v>
          </cell>
          <cell r="L9">
            <v>0</v>
          </cell>
          <cell r="O9">
            <v>3</v>
          </cell>
          <cell r="R9">
            <v>164</v>
          </cell>
          <cell r="U9">
            <v>292</v>
          </cell>
          <cell r="X9">
            <v>265</v>
          </cell>
          <cell r="AA9">
            <v>74</v>
          </cell>
        </row>
        <row r="10">
          <cell r="C10">
            <v>1162</v>
          </cell>
          <cell r="F10">
            <v>1054</v>
          </cell>
          <cell r="I10">
            <v>81</v>
          </cell>
          <cell r="L10">
            <v>6</v>
          </cell>
          <cell r="O10">
            <v>0</v>
          </cell>
          <cell r="R10">
            <v>667</v>
          </cell>
          <cell r="U10">
            <v>768</v>
          </cell>
          <cell r="X10">
            <v>709</v>
          </cell>
          <cell r="AA10">
            <v>219</v>
          </cell>
        </row>
        <row r="11">
          <cell r="C11">
            <v>664</v>
          </cell>
          <cell r="F11">
            <v>657</v>
          </cell>
          <cell r="I11">
            <v>33</v>
          </cell>
          <cell r="L11">
            <v>6</v>
          </cell>
          <cell r="O11">
            <v>1</v>
          </cell>
          <cell r="R11">
            <v>465</v>
          </cell>
          <cell r="U11">
            <v>427</v>
          </cell>
          <cell r="X11">
            <v>425</v>
          </cell>
          <cell r="AA11">
            <v>185</v>
          </cell>
        </row>
        <row r="12">
          <cell r="C12">
            <v>653</v>
          </cell>
          <cell r="F12">
            <v>630</v>
          </cell>
          <cell r="I12">
            <v>38</v>
          </cell>
          <cell r="L12">
            <v>1</v>
          </cell>
          <cell r="O12">
            <v>0</v>
          </cell>
          <cell r="R12">
            <v>342</v>
          </cell>
          <cell r="U12">
            <v>413</v>
          </cell>
          <cell r="X12">
            <v>407</v>
          </cell>
          <cell r="AA12">
            <v>114</v>
          </cell>
        </row>
      </sheetData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I8">
            <v>1</v>
          </cell>
          <cell r="K8">
            <v>1</v>
          </cell>
          <cell r="L8">
            <v>0</v>
          </cell>
          <cell r="M8">
            <v>3</v>
          </cell>
        </row>
        <row r="9">
          <cell r="D9">
            <v>0</v>
          </cell>
          <cell r="G9">
            <v>0</v>
          </cell>
          <cell r="I9">
            <v>0</v>
          </cell>
          <cell r="K9">
            <v>1</v>
          </cell>
          <cell r="L9">
            <v>1</v>
          </cell>
          <cell r="M9">
            <v>0</v>
          </cell>
        </row>
        <row r="10">
          <cell r="D10">
            <v>3</v>
          </cell>
          <cell r="G10">
            <v>0</v>
          </cell>
          <cell r="I10">
            <v>1</v>
          </cell>
          <cell r="K10">
            <v>42</v>
          </cell>
          <cell r="L10">
            <v>25</v>
          </cell>
          <cell r="M10">
            <v>7</v>
          </cell>
        </row>
        <row r="11">
          <cell r="D11">
            <v>5</v>
          </cell>
          <cell r="G11">
            <v>0</v>
          </cell>
          <cell r="I11">
            <v>4</v>
          </cell>
          <cell r="K11">
            <v>8</v>
          </cell>
          <cell r="L11">
            <v>1</v>
          </cell>
          <cell r="M11">
            <v>4</v>
          </cell>
        </row>
        <row r="12">
          <cell r="D12">
            <v>4</v>
          </cell>
          <cell r="G12">
            <v>0</v>
          </cell>
          <cell r="I12">
            <v>0</v>
          </cell>
          <cell r="K12">
            <v>10</v>
          </cell>
          <cell r="L12">
            <v>3</v>
          </cell>
          <cell r="M12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244</v>
          </cell>
          <cell r="F8">
            <v>18</v>
          </cell>
          <cell r="J8">
            <v>2</v>
          </cell>
          <cell r="K8">
            <v>3</v>
          </cell>
          <cell r="L8">
            <v>0</v>
          </cell>
          <cell r="P8">
            <v>191</v>
          </cell>
          <cell r="T8">
            <v>73</v>
          </cell>
        </row>
        <row r="9">
          <cell r="D9">
            <v>163</v>
          </cell>
          <cell r="F9">
            <v>3</v>
          </cell>
          <cell r="J9">
            <v>2</v>
          </cell>
          <cell r="K9">
            <v>0</v>
          </cell>
          <cell r="L9">
            <v>0</v>
          </cell>
          <cell r="P9">
            <v>138</v>
          </cell>
          <cell r="T9">
            <v>51</v>
          </cell>
        </row>
        <row r="10">
          <cell r="D10">
            <v>882</v>
          </cell>
          <cell r="F10">
            <v>75</v>
          </cell>
          <cell r="J10">
            <v>14</v>
          </cell>
          <cell r="K10">
            <v>0</v>
          </cell>
          <cell r="L10">
            <v>0</v>
          </cell>
          <cell r="P10">
            <v>680</v>
          </cell>
          <cell r="T10">
            <v>224</v>
          </cell>
        </row>
        <row r="11">
          <cell r="D11">
            <v>470</v>
          </cell>
          <cell r="F11">
            <v>45</v>
          </cell>
          <cell r="J11">
            <v>15</v>
          </cell>
          <cell r="K11">
            <v>0</v>
          </cell>
          <cell r="L11">
            <v>0</v>
          </cell>
          <cell r="P11">
            <v>335</v>
          </cell>
          <cell r="T11">
            <v>162</v>
          </cell>
        </row>
        <row r="12">
          <cell r="D12">
            <v>411</v>
          </cell>
          <cell r="F12">
            <v>38</v>
          </cell>
          <cell r="J12">
            <v>1</v>
          </cell>
          <cell r="K12">
            <v>0</v>
          </cell>
          <cell r="L12">
            <v>0</v>
          </cell>
          <cell r="P12">
            <v>331</v>
          </cell>
          <cell r="T12">
            <v>143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/>
      <sheetData sheetId="1">
        <row r="11">
          <cell r="C11">
            <v>680</v>
          </cell>
          <cell r="D11">
            <v>233</v>
          </cell>
          <cell r="E11">
            <v>30</v>
          </cell>
          <cell r="I11">
            <v>555</v>
          </cell>
          <cell r="J11">
            <v>148</v>
          </cell>
          <cell r="L11">
            <v>48</v>
          </cell>
          <cell r="M11">
            <v>6</v>
          </cell>
        </row>
        <row r="12">
          <cell r="C12">
            <v>359</v>
          </cell>
          <cell r="D12">
            <v>100</v>
          </cell>
          <cell r="E12">
            <v>24</v>
          </cell>
          <cell r="I12">
            <v>281</v>
          </cell>
          <cell r="J12">
            <v>51</v>
          </cell>
          <cell r="L12">
            <v>87</v>
          </cell>
          <cell r="M12">
            <v>7</v>
          </cell>
        </row>
        <row r="13">
          <cell r="C13">
            <v>2047</v>
          </cell>
          <cell r="D13">
            <v>833</v>
          </cell>
          <cell r="E13">
            <v>186</v>
          </cell>
          <cell r="I13">
            <v>1665</v>
          </cell>
          <cell r="J13">
            <v>402</v>
          </cell>
          <cell r="L13">
            <v>112</v>
          </cell>
          <cell r="M13">
            <v>19</v>
          </cell>
        </row>
        <row r="14">
          <cell r="C14">
            <v>1070</v>
          </cell>
          <cell r="D14">
            <v>408</v>
          </cell>
          <cell r="E14">
            <v>88</v>
          </cell>
          <cell r="I14">
            <v>863</v>
          </cell>
          <cell r="J14">
            <v>258</v>
          </cell>
          <cell r="L14">
            <v>32</v>
          </cell>
          <cell r="M14">
            <v>3</v>
          </cell>
        </row>
        <row r="15">
          <cell r="C15">
            <v>1007</v>
          </cell>
          <cell r="D15">
            <v>368</v>
          </cell>
          <cell r="E15">
            <v>60</v>
          </cell>
          <cell r="I15">
            <v>807</v>
          </cell>
          <cell r="J15">
            <v>211</v>
          </cell>
          <cell r="L15">
            <v>54</v>
          </cell>
          <cell r="M15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zoomScale="70" zoomScaleNormal="70" zoomScaleSheetLayoutView="80" workbookViewId="0">
      <selection activeCell="D10" sqref="D10"/>
    </sheetView>
  </sheetViews>
  <sheetFormatPr defaultColWidth="8" defaultRowHeight="12.75" x14ac:dyDescent="0.2"/>
  <cols>
    <col min="1" max="1" width="61.28515625" style="2" customWidth="1"/>
    <col min="2" max="2" width="30.42578125" style="15" customWidth="1"/>
    <col min="3" max="3" width="29.85546875" style="15" customWidth="1"/>
    <col min="4" max="5" width="11.5703125" style="2" customWidth="1"/>
    <col min="6" max="16384" width="8" style="2"/>
  </cols>
  <sheetData>
    <row r="1" spans="1:11" ht="78" customHeight="1" x14ac:dyDescent="0.2">
      <c r="A1" s="115" t="s">
        <v>20</v>
      </c>
      <c r="B1" s="115"/>
      <c r="C1" s="115"/>
      <c r="D1" s="115"/>
      <c r="E1" s="115"/>
    </row>
    <row r="2" spans="1:11" ht="17.25" customHeight="1" x14ac:dyDescent="0.2">
      <c r="A2" s="115"/>
      <c r="B2" s="115"/>
      <c r="C2" s="115"/>
      <c r="D2" s="115"/>
      <c r="E2" s="115"/>
    </row>
    <row r="3" spans="1:11" s="3" customFormat="1" ht="23.25" customHeight="1" x14ac:dyDescent="0.25">
      <c r="A3" s="120" t="s">
        <v>0</v>
      </c>
      <c r="B3" s="116" t="s">
        <v>67</v>
      </c>
      <c r="C3" s="116" t="s">
        <v>68</v>
      </c>
      <c r="D3" s="118" t="s">
        <v>1</v>
      </c>
      <c r="E3" s="119"/>
    </row>
    <row r="4" spans="1:11" s="3" customFormat="1" ht="27.75" customHeight="1" x14ac:dyDescent="0.25">
      <c r="A4" s="121"/>
      <c r="B4" s="117"/>
      <c r="C4" s="117"/>
      <c r="D4" s="4" t="s">
        <v>2</v>
      </c>
      <c r="E4" s="5" t="s">
        <v>31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24</v>
      </c>
      <c r="B6" s="55">
        <f>'2'!B8</f>
        <v>1813</v>
      </c>
      <c r="C6" s="54">
        <f>'2'!C8</f>
        <v>2219</v>
      </c>
      <c r="D6" s="48">
        <f t="shared" ref="D6:D12" si="0">C6/B6%</f>
        <v>122.3938223938224</v>
      </c>
      <c r="E6" s="49">
        <f t="shared" ref="E6:E12" si="1">C6-B6</f>
        <v>406</v>
      </c>
    </row>
    <row r="7" spans="1:11" s="3" customFormat="1" ht="31.5" customHeight="1" x14ac:dyDescent="0.25">
      <c r="A7" s="9" t="s">
        <v>25</v>
      </c>
      <c r="B7" s="54">
        <f>'2'!E8</f>
        <v>1755</v>
      </c>
      <c r="C7" s="54">
        <f>'2'!F8</f>
        <v>2170</v>
      </c>
      <c r="D7" s="48">
        <f t="shared" si="0"/>
        <v>123.64672364672364</v>
      </c>
      <c r="E7" s="49">
        <f t="shared" si="1"/>
        <v>415</v>
      </c>
      <c r="G7" s="8"/>
      <c r="H7" s="8"/>
      <c r="K7" s="11"/>
    </row>
    <row r="8" spans="1:11" s="3" customFormat="1" ht="45" customHeight="1" x14ac:dyDescent="0.25">
      <c r="A8" s="12" t="s">
        <v>26</v>
      </c>
      <c r="B8" s="54">
        <f>'2'!H8</f>
        <v>76</v>
      </c>
      <c r="C8" s="54">
        <f>'2'!I8</f>
        <v>191</v>
      </c>
      <c r="D8" s="48">
        <f t="shared" si="0"/>
        <v>251.31578947368422</v>
      </c>
      <c r="E8" s="49">
        <f t="shared" si="1"/>
        <v>115</v>
      </c>
      <c r="G8" s="8"/>
      <c r="H8" s="8"/>
      <c r="K8" s="11"/>
    </row>
    <row r="9" spans="1:11" s="3" customFormat="1" ht="35.25" customHeight="1" x14ac:dyDescent="0.25">
      <c r="A9" s="13" t="s">
        <v>27</v>
      </c>
      <c r="B9" s="54">
        <f>'2'!K8</f>
        <v>5</v>
      </c>
      <c r="C9" s="54">
        <f>'2'!L8</f>
        <v>34</v>
      </c>
      <c r="D9" s="48">
        <f t="shared" si="0"/>
        <v>680</v>
      </c>
      <c r="E9" s="49">
        <f t="shared" si="1"/>
        <v>29</v>
      </c>
      <c r="G9" s="8"/>
      <c r="H9" s="8"/>
      <c r="K9" s="11"/>
    </row>
    <row r="10" spans="1:11" s="3" customFormat="1" ht="35.25" customHeight="1" x14ac:dyDescent="0.25">
      <c r="A10" s="111" t="s">
        <v>65</v>
      </c>
      <c r="B10" s="54">
        <f>'2'!N8</f>
        <v>0</v>
      </c>
      <c r="C10" s="54">
        <f>'2'!O8</f>
        <v>6</v>
      </c>
      <c r="D10" s="48">
        <f>IF(B10=0,0,C10/B10%)</f>
        <v>0</v>
      </c>
      <c r="E10" s="49">
        <f t="shared" si="1"/>
        <v>6</v>
      </c>
      <c r="G10" s="8"/>
      <c r="H10" s="8"/>
      <c r="K10" s="91"/>
    </row>
    <row r="11" spans="1:11" s="3" customFormat="1" ht="45.75" customHeight="1" x14ac:dyDescent="0.25">
      <c r="A11" s="13" t="s">
        <v>15</v>
      </c>
      <c r="B11" s="54">
        <f>'2'!Q8</f>
        <v>4</v>
      </c>
      <c r="C11" s="54">
        <f>'2'!R8</f>
        <v>3</v>
      </c>
      <c r="D11" s="48">
        <f t="shared" si="0"/>
        <v>75</v>
      </c>
      <c r="E11" s="49">
        <f t="shared" si="1"/>
        <v>-1</v>
      </c>
      <c r="G11" s="8"/>
      <c r="H11" s="8"/>
      <c r="K11" s="11"/>
    </row>
    <row r="12" spans="1:11" s="3" customFormat="1" ht="55.5" customHeight="1" x14ac:dyDescent="0.25">
      <c r="A12" s="13" t="s">
        <v>28</v>
      </c>
      <c r="B12" s="54">
        <f>'2'!T8</f>
        <v>1319</v>
      </c>
      <c r="C12" s="54">
        <f>'2'!U8</f>
        <v>1942</v>
      </c>
      <c r="D12" s="48">
        <f t="shared" si="0"/>
        <v>147.23275208491282</v>
      </c>
      <c r="E12" s="49">
        <f t="shared" si="1"/>
        <v>623</v>
      </c>
      <c r="G12" s="8"/>
      <c r="H12" s="8"/>
      <c r="K12" s="11"/>
    </row>
    <row r="13" spans="1:11" s="3" customFormat="1" ht="12.75" customHeight="1" x14ac:dyDescent="0.25">
      <c r="A13" s="122" t="s">
        <v>4</v>
      </c>
      <c r="B13" s="123"/>
      <c r="C13" s="123"/>
      <c r="D13" s="123"/>
      <c r="E13" s="123"/>
      <c r="K13" s="11"/>
    </row>
    <row r="14" spans="1:11" s="3" customFormat="1" ht="15" customHeight="1" x14ac:dyDescent="0.25">
      <c r="A14" s="124"/>
      <c r="B14" s="125"/>
      <c r="C14" s="125"/>
      <c r="D14" s="125"/>
      <c r="E14" s="125"/>
      <c r="K14" s="11"/>
    </row>
    <row r="15" spans="1:11" s="3" customFormat="1" ht="24" customHeight="1" x14ac:dyDescent="0.25">
      <c r="A15" s="120" t="s">
        <v>0</v>
      </c>
      <c r="B15" s="126" t="s">
        <v>69</v>
      </c>
      <c r="C15" s="126" t="s">
        <v>70</v>
      </c>
      <c r="D15" s="118" t="s">
        <v>1</v>
      </c>
      <c r="E15" s="119"/>
      <c r="K15" s="11"/>
    </row>
    <row r="16" spans="1:11" ht="35.25" customHeight="1" x14ac:dyDescent="0.2">
      <c r="A16" s="121"/>
      <c r="B16" s="126"/>
      <c r="C16" s="126"/>
      <c r="D16" s="4" t="s">
        <v>2</v>
      </c>
      <c r="E16" s="5" t="s">
        <v>31</v>
      </c>
      <c r="K16" s="11"/>
    </row>
    <row r="17" spans="1:11" ht="24" customHeight="1" x14ac:dyDescent="0.2">
      <c r="A17" s="9" t="s">
        <v>46</v>
      </c>
      <c r="B17" s="55">
        <f>'2'!W8</f>
        <v>1201</v>
      </c>
      <c r="C17" s="55">
        <f>'2'!X8</f>
        <v>1692</v>
      </c>
      <c r="D17" s="48">
        <f t="shared" ref="D17" si="2">C17/B17%</f>
        <v>140.88259783513737</v>
      </c>
      <c r="E17" s="49">
        <f t="shared" ref="E17" si="3">C17-B17</f>
        <v>491</v>
      </c>
      <c r="K17" s="11"/>
    </row>
    <row r="18" spans="1:11" ht="25.5" customHeight="1" x14ac:dyDescent="0.2">
      <c r="A18" s="1" t="s">
        <v>25</v>
      </c>
      <c r="B18" s="55">
        <f>'2'!Z8</f>
        <v>1168</v>
      </c>
      <c r="C18" s="55">
        <f>'2'!AA8</f>
        <v>1675</v>
      </c>
      <c r="D18" s="48">
        <f t="shared" ref="D18:D19" si="4">C18/B18%</f>
        <v>143.40753424657535</v>
      </c>
      <c r="E18" s="49">
        <f t="shared" ref="E18:E19" si="5">C18-B18</f>
        <v>507</v>
      </c>
      <c r="K18" s="11"/>
    </row>
    <row r="19" spans="1:11" ht="33.75" customHeight="1" x14ac:dyDescent="0.2">
      <c r="A19" s="1" t="s">
        <v>29</v>
      </c>
      <c r="B19" s="55">
        <f>'2'!AC8</f>
        <v>480</v>
      </c>
      <c r="C19" s="55">
        <f>'2'!AD8</f>
        <v>653</v>
      </c>
      <c r="D19" s="48">
        <f t="shared" si="4"/>
        <v>136.04166666666669</v>
      </c>
      <c r="E19" s="49">
        <f t="shared" si="5"/>
        <v>173</v>
      </c>
      <c r="K19" s="11"/>
    </row>
    <row r="20" spans="1:11" ht="56.25" customHeight="1" x14ac:dyDescent="0.2">
      <c r="A20" s="114"/>
      <c r="B20" s="114"/>
      <c r="C20" s="114"/>
      <c r="D20" s="114"/>
      <c r="E20" s="114"/>
    </row>
  </sheetData>
  <mergeCells count="12">
    <mergeCell ref="A20:E20"/>
    <mergeCell ref="A1:E1"/>
    <mergeCell ref="A2:E2"/>
    <mergeCell ref="B3:B4"/>
    <mergeCell ref="C3:C4"/>
    <mergeCell ref="D3:E3"/>
    <mergeCell ref="A3:A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68"/>
  <sheetViews>
    <sheetView zoomScale="75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T35" sqref="T35"/>
    </sheetView>
  </sheetViews>
  <sheetFormatPr defaultRowHeight="14.25" x14ac:dyDescent="0.2"/>
  <cols>
    <col min="1" max="1" width="24.42578125" style="37" customWidth="1"/>
    <col min="2" max="2" width="10.42578125" style="72" customWidth="1"/>
    <col min="3" max="3" width="12.28515625" style="37" customWidth="1"/>
    <col min="4" max="4" width="7.42578125" style="72" customWidth="1"/>
    <col min="5" max="5" width="9.85546875" style="37" customWidth="1"/>
    <col min="6" max="6" width="10.140625" style="37" customWidth="1"/>
    <col min="7" max="7" width="7.42578125" style="37" customWidth="1"/>
    <col min="8" max="8" width="9.85546875" style="37" customWidth="1"/>
    <col min="9" max="9" width="10.140625" style="37" customWidth="1"/>
    <col min="10" max="10" width="7.42578125" style="37" customWidth="1"/>
    <col min="11" max="12" width="8.42578125" style="37" customWidth="1"/>
    <col min="13" max="13" width="9" style="37" customWidth="1"/>
    <col min="14" max="16" width="9" style="72" customWidth="1"/>
    <col min="17" max="17" width="9.5703125" style="37" customWidth="1"/>
    <col min="18" max="18" width="8" style="37" customWidth="1"/>
    <col min="19" max="19" width="8.140625" style="37" customWidth="1"/>
    <col min="20" max="20" width="9.5703125" style="37" customWidth="1"/>
    <col min="21" max="21" width="8.28515625" style="37" customWidth="1"/>
    <col min="22" max="22" width="7.140625" style="37" customWidth="1"/>
    <col min="23" max="23" width="7.85546875" style="72" customWidth="1"/>
    <col min="24" max="24" width="10.42578125" style="37" customWidth="1"/>
    <col min="25" max="25" width="7.85546875" style="72" customWidth="1"/>
    <col min="26" max="26" width="7.42578125" style="37" customWidth="1"/>
    <col min="27" max="27" width="8" style="37" customWidth="1"/>
    <col min="28" max="28" width="7" style="37" customWidth="1"/>
    <col min="29" max="29" width="8.42578125" style="37" customWidth="1"/>
    <col min="30" max="30" width="8.28515625" style="37" customWidth="1"/>
    <col min="31" max="31" width="7.7109375" style="37" customWidth="1"/>
    <col min="32" max="16384" width="9.140625" style="37"/>
  </cols>
  <sheetData>
    <row r="1" spans="1:35" s="22" customFormat="1" ht="44.25" customHeight="1" x14ac:dyDescent="0.35">
      <c r="C1" s="150" t="s">
        <v>75</v>
      </c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07"/>
      <c r="O1" s="107"/>
      <c r="P1" s="107"/>
      <c r="Q1" s="21"/>
      <c r="R1" s="21"/>
      <c r="S1" s="21"/>
      <c r="T1" s="21"/>
      <c r="U1" s="21"/>
      <c r="V1" s="21"/>
      <c r="W1" s="21"/>
      <c r="X1" s="21"/>
      <c r="Y1" s="21"/>
      <c r="Z1" s="21"/>
      <c r="AA1" s="130"/>
      <c r="AB1" s="130"/>
      <c r="AC1" s="41"/>
      <c r="AE1" s="47" t="s">
        <v>11</v>
      </c>
    </row>
    <row r="2" spans="1:35" s="25" customFormat="1" ht="32.2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Q2" s="45"/>
      <c r="R2" s="23"/>
      <c r="S2" s="99" t="s">
        <v>5</v>
      </c>
      <c r="T2" s="24"/>
      <c r="U2" s="24"/>
      <c r="V2" s="24"/>
      <c r="W2" s="24"/>
      <c r="X2" s="24"/>
      <c r="Y2" s="24"/>
      <c r="AA2" s="140"/>
      <c r="AB2" s="140"/>
      <c r="AD2" s="100" t="s">
        <v>5</v>
      </c>
      <c r="AE2" s="98"/>
    </row>
    <row r="3" spans="1:35" s="26" customFormat="1" ht="67.5" customHeight="1" x14ac:dyDescent="0.25">
      <c r="A3" s="141"/>
      <c r="B3" s="137" t="s">
        <v>53</v>
      </c>
      <c r="C3" s="137"/>
      <c r="D3" s="137" t="s">
        <v>50</v>
      </c>
      <c r="E3" s="137" t="s">
        <v>16</v>
      </c>
      <c r="F3" s="137"/>
      <c r="G3" s="137"/>
      <c r="H3" s="137" t="s">
        <v>32</v>
      </c>
      <c r="I3" s="137"/>
      <c r="J3" s="137"/>
      <c r="K3" s="137" t="s">
        <v>7</v>
      </c>
      <c r="L3" s="137"/>
      <c r="M3" s="137"/>
      <c r="N3" s="137" t="s">
        <v>66</v>
      </c>
      <c r="O3" s="137"/>
      <c r="P3" s="137"/>
      <c r="Q3" s="137" t="s">
        <v>8</v>
      </c>
      <c r="R3" s="137"/>
      <c r="S3" s="137"/>
      <c r="T3" s="131" t="s">
        <v>6</v>
      </c>
      <c r="U3" s="132"/>
      <c r="V3" s="133"/>
      <c r="W3" s="137" t="s">
        <v>54</v>
      </c>
      <c r="X3" s="137"/>
      <c r="Y3" s="137" t="s">
        <v>47</v>
      </c>
      <c r="Z3" s="137" t="s">
        <v>9</v>
      </c>
      <c r="AA3" s="137"/>
      <c r="AB3" s="137"/>
      <c r="AC3" s="137" t="s">
        <v>10</v>
      </c>
      <c r="AD3" s="137"/>
      <c r="AE3" s="137"/>
    </row>
    <row r="4" spans="1:35" s="27" customFormat="1" ht="19.5" customHeight="1" x14ac:dyDescent="0.25">
      <c r="A4" s="141"/>
      <c r="B4" s="134">
        <v>2023</v>
      </c>
      <c r="C4" s="134">
        <v>2024</v>
      </c>
      <c r="D4" s="136" t="s">
        <v>2</v>
      </c>
      <c r="E4" s="134">
        <v>2023</v>
      </c>
      <c r="F4" s="134">
        <v>2024</v>
      </c>
      <c r="G4" s="136" t="s">
        <v>2</v>
      </c>
      <c r="H4" s="134">
        <v>2023</v>
      </c>
      <c r="I4" s="134">
        <v>2024</v>
      </c>
      <c r="J4" s="136" t="s">
        <v>2</v>
      </c>
      <c r="K4" s="134">
        <v>2023</v>
      </c>
      <c r="L4" s="134">
        <v>2024</v>
      </c>
      <c r="M4" s="136" t="s">
        <v>2</v>
      </c>
      <c r="N4" s="134">
        <v>2023</v>
      </c>
      <c r="O4" s="134">
        <v>2024</v>
      </c>
      <c r="P4" s="136" t="s">
        <v>2</v>
      </c>
      <c r="Q4" s="134">
        <v>2023</v>
      </c>
      <c r="R4" s="134">
        <v>2024</v>
      </c>
      <c r="S4" s="136" t="s">
        <v>2</v>
      </c>
      <c r="T4" s="134">
        <v>2023</v>
      </c>
      <c r="U4" s="134">
        <v>2024</v>
      </c>
      <c r="V4" s="136" t="s">
        <v>2</v>
      </c>
      <c r="W4" s="134">
        <v>2023</v>
      </c>
      <c r="X4" s="134">
        <v>2024</v>
      </c>
      <c r="Y4" s="136" t="s">
        <v>2</v>
      </c>
      <c r="Z4" s="134">
        <v>2023</v>
      </c>
      <c r="AA4" s="134">
        <v>2024</v>
      </c>
      <c r="AB4" s="136" t="s">
        <v>2</v>
      </c>
      <c r="AC4" s="134">
        <v>2023</v>
      </c>
      <c r="AD4" s="134">
        <v>2024</v>
      </c>
      <c r="AE4" s="136" t="s">
        <v>2</v>
      </c>
    </row>
    <row r="5" spans="1:35" s="27" customFormat="1" ht="6" customHeight="1" x14ac:dyDescent="0.25">
      <c r="A5" s="141"/>
      <c r="B5" s="135"/>
      <c r="C5" s="135"/>
      <c r="D5" s="136"/>
      <c r="E5" s="135"/>
      <c r="F5" s="135"/>
      <c r="G5" s="136"/>
      <c r="H5" s="135"/>
      <c r="I5" s="135"/>
      <c r="J5" s="136"/>
      <c r="K5" s="135"/>
      <c r="L5" s="135"/>
      <c r="M5" s="136"/>
      <c r="N5" s="135"/>
      <c r="O5" s="135"/>
      <c r="P5" s="136"/>
      <c r="Q5" s="135"/>
      <c r="R5" s="135"/>
      <c r="S5" s="136"/>
      <c r="T5" s="135"/>
      <c r="U5" s="135"/>
      <c r="V5" s="136"/>
      <c r="W5" s="135"/>
      <c r="X5" s="135"/>
      <c r="Y5" s="136"/>
      <c r="Z5" s="135"/>
      <c r="AA5" s="135"/>
      <c r="AB5" s="136"/>
      <c r="AC5" s="135"/>
      <c r="AD5" s="135"/>
      <c r="AE5" s="136"/>
    </row>
    <row r="6" spans="1:35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  <c r="AC6" s="42">
        <v>28</v>
      </c>
      <c r="AD6" s="42">
        <v>29</v>
      </c>
      <c r="AE6" s="42">
        <v>30</v>
      </c>
    </row>
    <row r="7" spans="1:35" s="30" customFormat="1" ht="18" customHeight="1" x14ac:dyDescent="0.25">
      <c r="A7" s="50" t="s">
        <v>21</v>
      </c>
      <c r="B7" s="82">
        <f>SUM(B8:B12)</f>
        <v>2003</v>
      </c>
      <c r="C7" s="28">
        <f>SUM(C8:C12)</f>
        <v>1481</v>
      </c>
      <c r="D7" s="52">
        <f>IF(B7=0,0,C7/B7)*100</f>
        <v>73.939091362955566</v>
      </c>
      <c r="E7" s="82">
        <f>SUM(E8:E12)</f>
        <v>1859</v>
      </c>
      <c r="F7" s="28">
        <f>SUM(F8:F12)</f>
        <v>1261</v>
      </c>
      <c r="G7" s="52">
        <f>IF(E7=0,0,F7/E7)*100</f>
        <v>67.832167832167841</v>
      </c>
      <c r="H7" s="82">
        <f>SUM(H8:H12)</f>
        <v>119</v>
      </c>
      <c r="I7" s="28">
        <f>SUM(I8:I12)</f>
        <v>270</v>
      </c>
      <c r="J7" s="52">
        <f>IF(H7=0,0,I7/H7)*100</f>
        <v>226.890756302521</v>
      </c>
      <c r="K7" s="28">
        <f>SUM(K8:K12)</f>
        <v>13</v>
      </c>
      <c r="L7" s="28">
        <f>SUM(L8:L12)</f>
        <v>48</v>
      </c>
      <c r="M7" s="52">
        <f>IF(K7=0,0,L7/K7)*100</f>
        <v>369.23076923076923</v>
      </c>
      <c r="N7" s="79">
        <f>SUM(N8:N12)</f>
        <v>0</v>
      </c>
      <c r="O7" s="79">
        <f>SUM(O8:O12)</f>
        <v>1</v>
      </c>
      <c r="P7" s="52">
        <f>IF(N7=0,0,O7/N7)*100</f>
        <v>0</v>
      </c>
      <c r="Q7" s="28">
        <f>SUM(Q8:Q12)</f>
        <v>3</v>
      </c>
      <c r="R7" s="28">
        <f>SUM(R8:R12)</f>
        <v>0</v>
      </c>
      <c r="S7" s="52">
        <f>IF(Q7=0,0,R7/Q7)*100</f>
        <v>0</v>
      </c>
      <c r="T7" s="28">
        <f>SUM(T8:T12)</f>
        <v>1262</v>
      </c>
      <c r="U7" s="28">
        <f>SUM(U8:U12)</f>
        <v>1070</v>
      </c>
      <c r="V7" s="52">
        <f>IF(T7=0,0,U7/T7)*100</f>
        <v>84.786053882725838</v>
      </c>
      <c r="W7" s="79">
        <f>SUM(W8:W12)</f>
        <v>1248</v>
      </c>
      <c r="X7" s="28">
        <f>SUM(X8:X12)</f>
        <v>970</v>
      </c>
      <c r="Y7" s="52">
        <f>IF(W7=0,0,X7/W7)*100</f>
        <v>77.724358974358978</v>
      </c>
      <c r="Z7" s="28">
        <f>SUM(Z8:Z12)</f>
        <v>1175</v>
      </c>
      <c r="AA7" s="28">
        <f>SUM(AA8:AA12)</f>
        <v>889</v>
      </c>
      <c r="AB7" s="52">
        <f>IF(Z7=0,0,AA7/Z7)*100</f>
        <v>75.659574468085111</v>
      </c>
      <c r="AC7" s="28">
        <f>SUM(AC8:AC12)</f>
        <v>400</v>
      </c>
      <c r="AD7" s="28">
        <f>SUM(AD8:AD12)</f>
        <v>378</v>
      </c>
      <c r="AE7" s="52">
        <f>IF(AC7=0,0,AD7/AC7)*100</f>
        <v>94.5</v>
      </c>
      <c r="AF7" s="29"/>
      <c r="AI7" s="33"/>
    </row>
    <row r="8" spans="1:35" s="33" customFormat="1" ht="18" customHeight="1" x14ac:dyDescent="0.25">
      <c r="A8" s="94" t="s">
        <v>56</v>
      </c>
      <c r="B8" s="92">
        <f>'[5]10'!C8</f>
        <v>234</v>
      </c>
      <c r="C8" s="31">
        <f>[19]Матриця!$K12+[19]Матриця!$M12+[19]Матриця!$O12+[19]Матриця!$Q12+[20]Шаблон!$M8+[20]Шаблон!$K8-[20]Шаблон!$L8</f>
        <v>183</v>
      </c>
      <c r="D8" s="53">
        <f t="shared" ref="D8:D12" si="0">IF(B8=0,0,C8/B8)*100</f>
        <v>78.205128205128204</v>
      </c>
      <c r="E8" s="31">
        <f>'[5]10'!F8</f>
        <v>223</v>
      </c>
      <c r="F8" s="31">
        <f>[19]Матриця!$K12+[19]Матриця!$M12+[19]Матриця!$O12+[19]Матриця!$Q12</f>
        <v>160</v>
      </c>
      <c r="G8" s="53">
        <f t="shared" ref="G8:G12" si="1">IF(E8=0,0,F8/E8)*100</f>
        <v>71.74887892376681</v>
      </c>
      <c r="H8" s="31">
        <f>'[5]10'!I8</f>
        <v>11</v>
      </c>
      <c r="I8" s="31">
        <f>[21]Шаблон!$F8+[20]Шаблон!$D8</f>
        <v>30</v>
      </c>
      <c r="J8" s="53">
        <f t="shared" ref="J8:J12" si="2">IF(H8=0,0,I8/H8)*100</f>
        <v>272.72727272727269</v>
      </c>
      <c r="K8" s="31">
        <f>'[5]10'!L8</f>
        <v>0</v>
      </c>
      <c r="L8" s="31">
        <f>[21]Шаблон!$J8</f>
        <v>4</v>
      </c>
      <c r="M8" s="53">
        <f t="shared" ref="M8:M12" si="3">IF(K8=0,0,L8/K8)*100</f>
        <v>0</v>
      </c>
      <c r="N8" s="80">
        <f>[22]Шаблон!I8</f>
        <v>0</v>
      </c>
      <c r="O8" s="80">
        <f>[20]Шаблон!I8</f>
        <v>0</v>
      </c>
      <c r="P8" s="53">
        <f t="shared" ref="P8:P12" si="4">IF(N8=0,0,O8/N8)*100</f>
        <v>0</v>
      </c>
      <c r="Q8" s="31">
        <f>'[5]10'!O8</f>
        <v>0</v>
      </c>
      <c r="R8" s="31">
        <f>[21]Шаблон!$K8+[21]Шаблон!$L8+[20]Шаблон!$G8</f>
        <v>0</v>
      </c>
      <c r="S8" s="53">
        <f t="shared" ref="S8:S12" si="5">IF(Q8=0,0,R8/Q8)*100</f>
        <v>0</v>
      </c>
      <c r="T8" s="31">
        <f>'[5]10'!R8</f>
        <v>141</v>
      </c>
      <c r="U8" s="46">
        <f>'[9]1'!J11</f>
        <v>148</v>
      </c>
      <c r="V8" s="53">
        <f t="shared" ref="V8:V12" si="6">IF(T8=0,0,U8/T8)*100</f>
        <v>104.9645390070922</v>
      </c>
      <c r="W8" s="66">
        <f>'[5]10'!U8</f>
        <v>167</v>
      </c>
      <c r="X8" s="46">
        <f>[19]Матриця!$AO12+[19]Матриця!$AQ12+[19]Матриця!$AS12+[19]Матриця!$AU12+[20]Шаблон!$M8</f>
        <v>138</v>
      </c>
      <c r="Y8" s="53">
        <f t="shared" ref="Y8:Y12" si="7">IF(W8=0,0,X8/W8)*100</f>
        <v>82.634730538922156</v>
      </c>
      <c r="Z8" s="31">
        <f>'[5]10'!X8</f>
        <v>163</v>
      </c>
      <c r="AA8" s="46">
        <f>[19]Матриця!$AU12+[19]Матриця!$AO12+[19]Матриця!$AQ12+[19]Матриця!$AS12</f>
        <v>118</v>
      </c>
      <c r="AB8" s="53">
        <f t="shared" ref="AB8:AB12" si="8">IF(Z8=0,0,AA8/Z8)*100</f>
        <v>72.392638036809814</v>
      </c>
      <c r="AC8" s="31">
        <f>'[5]10'!AA8</f>
        <v>39</v>
      </c>
      <c r="AD8" s="46">
        <f>[21]Шаблон!$T8</f>
        <v>44</v>
      </c>
      <c r="AE8" s="53">
        <f t="shared" ref="AE8:AE12" si="9">IF(AC8=0,0,AD8/AC8)*100</f>
        <v>112.82051282051282</v>
      </c>
      <c r="AF8" s="29"/>
      <c r="AG8" s="32"/>
    </row>
    <row r="9" spans="1:35" s="34" customFormat="1" ht="18" customHeight="1" x14ac:dyDescent="0.25">
      <c r="A9" s="94" t="s">
        <v>57</v>
      </c>
      <c r="B9" s="92">
        <f>'[5]10'!C9</f>
        <v>180</v>
      </c>
      <c r="C9" s="80">
        <f>[19]Матриця!$K13+[19]Матриця!$M13+[19]Матриця!$O13+[19]Матриця!$Q13+[20]Шаблон!$M9+[20]Шаблон!$K9-[20]Шаблон!$L9</f>
        <v>112</v>
      </c>
      <c r="D9" s="53">
        <f t="shared" si="0"/>
        <v>62.222222222222221</v>
      </c>
      <c r="E9" s="80">
        <f>'[5]10'!F9</f>
        <v>168</v>
      </c>
      <c r="F9" s="80">
        <f>[19]Матриця!$K13+[19]Матриця!$M13+[19]Матриця!$O13+[19]Матриця!$Q13</f>
        <v>98</v>
      </c>
      <c r="G9" s="53">
        <f t="shared" si="1"/>
        <v>58.333333333333336</v>
      </c>
      <c r="H9" s="80">
        <f>'[5]10'!I9</f>
        <v>6</v>
      </c>
      <c r="I9" s="80">
        <f>[21]Шаблон!$F9+[20]Шаблон!$D9</f>
        <v>13</v>
      </c>
      <c r="J9" s="53">
        <f t="shared" si="2"/>
        <v>216.66666666666666</v>
      </c>
      <c r="K9" s="80">
        <f>'[5]10'!L9</f>
        <v>0</v>
      </c>
      <c r="L9" s="80">
        <f>[21]Шаблон!$J9</f>
        <v>1</v>
      </c>
      <c r="M9" s="53">
        <f t="shared" si="3"/>
        <v>0</v>
      </c>
      <c r="N9" s="80">
        <f>[22]Шаблон!I9</f>
        <v>0</v>
      </c>
      <c r="O9" s="80">
        <f>[20]Шаблон!I9</f>
        <v>1</v>
      </c>
      <c r="P9" s="53">
        <f t="shared" si="4"/>
        <v>0</v>
      </c>
      <c r="Q9" s="80">
        <f>'[5]10'!O9</f>
        <v>2</v>
      </c>
      <c r="R9" s="80">
        <f>[21]Шаблон!$K9+[21]Шаблон!$L9+[20]Шаблон!$G9</f>
        <v>0</v>
      </c>
      <c r="S9" s="53">
        <f t="shared" si="5"/>
        <v>0</v>
      </c>
      <c r="T9" s="80">
        <f>'[5]10'!R9</f>
        <v>79</v>
      </c>
      <c r="U9" s="46">
        <f>'[9]1'!J12</f>
        <v>51</v>
      </c>
      <c r="V9" s="53">
        <f t="shared" si="6"/>
        <v>64.556962025316452</v>
      </c>
      <c r="W9" s="66">
        <f>'[5]10'!U9</f>
        <v>138</v>
      </c>
      <c r="X9" s="46">
        <f>[19]Матриця!$AO13+[19]Матриця!$AQ13+[19]Матриця!$AS13+[19]Матриця!$AU13+[20]Шаблон!$M9</f>
        <v>87</v>
      </c>
      <c r="Y9" s="53">
        <f t="shared" si="7"/>
        <v>63.04347826086957</v>
      </c>
      <c r="Z9" s="80">
        <f>'[5]10'!X9</f>
        <v>128</v>
      </c>
      <c r="AA9" s="46">
        <f>[19]Матриця!$AU13+[19]Матриця!$AO13+[19]Матриця!$AQ13+[19]Матриця!$AS13</f>
        <v>79</v>
      </c>
      <c r="AB9" s="53">
        <f t="shared" si="8"/>
        <v>61.71875</v>
      </c>
      <c r="AC9" s="80">
        <f>'[5]10'!AA9</f>
        <v>31</v>
      </c>
      <c r="AD9" s="46">
        <f>[21]Шаблон!$T9</f>
        <v>27</v>
      </c>
      <c r="AE9" s="53">
        <f t="shared" si="9"/>
        <v>87.096774193548384</v>
      </c>
      <c r="AF9" s="29"/>
      <c r="AG9" s="32"/>
    </row>
    <row r="10" spans="1:35" s="33" customFormat="1" ht="18" customHeight="1" x14ac:dyDescent="0.25">
      <c r="A10" s="94" t="s">
        <v>58</v>
      </c>
      <c r="B10" s="92">
        <f>'[5]10'!C10</f>
        <v>784</v>
      </c>
      <c r="C10" s="80">
        <f>[19]Матриця!$K14+[19]Матриця!$M14+[19]Матриця!$O14+[19]Матриця!$Q14+[20]Шаблон!$M10+[20]Шаблон!$K10-[20]Шаблон!$L10</f>
        <v>545</v>
      </c>
      <c r="D10" s="53">
        <f t="shared" si="0"/>
        <v>69.515306122448976</v>
      </c>
      <c r="E10" s="80">
        <f>'[5]10'!F10</f>
        <v>698</v>
      </c>
      <c r="F10" s="80">
        <f>[19]Матриця!$K14+[19]Матриця!$M14+[19]Матриця!$O14+[19]Матриця!$Q14</f>
        <v>452</v>
      </c>
      <c r="G10" s="53">
        <f t="shared" si="1"/>
        <v>64.756446991404019</v>
      </c>
      <c r="H10" s="80">
        <f>'[5]10'!I10</f>
        <v>40</v>
      </c>
      <c r="I10" s="80">
        <f>[21]Шаблон!$F10+[20]Шаблон!$D10</f>
        <v>89</v>
      </c>
      <c r="J10" s="53">
        <f t="shared" si="2"/>
        <v>222.5</v>
      </c>
      <c r="K10" s="80">
        <f>'[5]10'!L10</f>
        <v>7</v>
      </c>
      <c r="L10" s="80">
        <f>[21]Шаблон!$J10</f>
        <v>19</v>
      </c>
      <c r="M10" s="53">
        <f t="shared" si="3"/>
        <v>271.42857142857144</v>
      </c>
      <c r="N10" s="80">
        <f>[22]Шаблон!I10</f>
        <v>0</v>
      </c>
      <c r="O10" s="80">
        <f>[20]Шаблон!I10</f>
        <v>0</v>
      </c>
      <c r="P10" s="53">
        <f t="shared" si="4"/>
        <v>0</v>
      </c>
      <c r="Q10" s="80">
        <f>'[5]10'!O10</f>
        <v>0</v>
      </c>
      <c r="R10" s="80">
        <f>[21]Шаблон!$K10+[21]Шаблон!$L10+[20]Шаблон!$G10</f>
        <v>0</v>
      </c>
      <c r="S10" s="53">
        <f t="shared" si="5"/>
        <v>0</v>
      </c>
      <c r="T10" s="80">
        <f>'[5]10'!R10</f>
        <v>538</v>
      </c>
      <c r="U10" s="46">
        <f>'[9]1'!J13</f>
        <v>402</v>
      </c>
      <c r="V10" s="53">
        <f t="shared" si="6"/>
        <v>74.721189591078058</v>
      </c>
      <c r="W10" s="66">
        <f>'[5]10'!U10</f>
        <v>478</v>
      </c>
      <c r="X10" s="46">
        <f>[19]Матриця!$AO14+[19]Матриця!$AQ14+[19]Матриця!$AS14+[19]Матриця!$AU14+[20]Шаблон!$M10</f>
        <v>350</v>
      </c>
      <c r="Y10" s="53">
        <f t="shared" si="7"/>
        <v>73.221757322175733</v>
      </c>
      <c r="Z10" s="80">
        <f>'[5]10'!X10</f>
        <v>430</v>
      </c>
      <c r="AA10" s="46">
        <f>[19]Матриця!$AU14+[19]Матриця!$AO14+[19]Матриця!$AQ14+[19]Матриця!$AS14</f>
        <v>311</v>
      </c>
      <c r="AB10" s="53">
        <f t="shared" si="8"/>
        <v>72.325581395348834</v>
      </c>
      <c r="AC10" s="80">
        <f>'[5]10'!AA10</f>
        <v>171</v>
      </c>
      <c r="AD10" s="46">
        <f>[21]Шаблон!$T10</f>
        <v>121</v>
      </c>
      <c r="AE10" s="53">
        <f t="shared" si="9"/>
        <v>70.760233918128662</v>
      </c>
      <c r="AF10" s="29"/>
      <c r="AG10" s="32"/>
    </row>
    <row r="11" spans="1:35" s="33" customFormat="1" ht="18" customHeight="1" x14ac:dyDescent="0.25">
      <c r="A11" s="94" t="s">
        <v>59</v>
      </c>
      <c r="B11" s="92">
        <f>'[5]10'!C11</f>
        <v>418</v>
      </c>
      <c r="C11" s="80">
        <f>[19]Матриця!$K15+[19]Матриця!$M15+[19]Матриця!$O15+[19]Матриця!$Q15+[20]Шаблон!$M11+[20]Шаблон!$K11-[20]Шаблон!$L11</f>
        <v>360</v>
      </c>
      <c r="D11" s="53">
        <f t="shared" si="0"/>
        <v>86.124401913875602</v>
      </c>
      <c r="E11" s="80">
        <f>'[5]10'!F11</f>
        <v>406</v>
      </c>
      <c r="F11" s="80">
        <f>[19]Матриця!$K15+[19]Матриця!$M15+[19]Матриця!$O15+[19]Матриця!$Q15</f>
        <v>306</v>
      </c>
      <c r="G11" s="53">
        <f t="shared" si="1"/>
        <v>75.369458128078819</v>
      </c>
      <c r="H11" s="80">
        <f>'[5]10'!I11</f>
        <v>34</v>
      </c>
      <c r="I11" s="80">
        <f>[21]Шаблон!$F11+[20]Шаблон!$D11</f>
        <v>87</v>
      </c>
      <c r="J11" s="53">
        <f t="shared" si="2"/>
        <v>255.88235294117646</v>
      </c>
      <c r="K11" s="80">
        <f>'[5]10'!L11</f>
        <v>5</v>
      </c>
      <c r="L11" s="80">
        <f>[21]Шаблон!$J11</f>
        <v>21</v>
      </c>
      <c r="M11" s="53">
        <f t="shared" si="3"/>
        <v>420</v>
      </c>
      <c r="N11" s="80">
        <f>[22]Шаблон!I11</f>
        <v>0</v>
      </c>
      <c r="O11" s="80">
        <f>[20]Шаблон!I11</f>
        <v>0</v>
      </c>
      <c r="P11" s="53">
        <f t="shared" si="4"/>
        <v>0</v>
      </c>
      <c r="Q11" s="80">
        <f>'[5]10'!O11</f>
        <v>1</v>
      </c>
      <c r="R11" s="80">
        <f>[21]Шаблон!$K11+[21]Шаблон!$L11+[20]Шаблон!$G11</f>
        <v>0</v>
      </c>
      <c r="S11" s="53">
        <f t="shared" si="5"/>
        <v>0</v>
      </c>
      <c r="T11" s="80">
        <f>'[5]10'!R11</f>
        <v>301</v>
      </c>
      <c r="U11" s="46">
        <f>'[9]1'!J14</f>
        <v>258</v>
      </c>
      <c r="V11" s="53">
        <f t="shared" si="6"/>
        <v>85.714285714285708</v>
      </c>
      <c r="W11" s="66">
        <f>'[5]10'!U11</f>
        <v>223</v>
      </c>
      <c r="X11" s="46">
        <f>[19]Матриця!$AO15+[19]Матриця!$AQ15+[19]Матриця!$AS15+[19]Матриця!$AU15+[20]Шаблон!$M11</f>
        <v>207</v>
      </c>
      <c r="Y11" s="53">
        <f t="shared" si="7"/>
        <v>92.825112107623326</v>
      </c>
      <c r="Z11" s="80">
        <f>'[5]10'!X11</f>
        <v>219</v>
      </c>
      <c r="AA11" s="46">
        <f>[19]Матриця!$AU15+[19]Матриця!$AO15+[19]Матриця!$AQ15+[19]Матриця!$AS15</f>
        <v>201</v>
      </c>
      <c r="AB11" s="53">
        <f t="shared" si="8"/>
        <v>91.780821917808225</v>
      </c>
      <c r="AC11" s="80">
        <f>'[5]10'!AA11</f>
        <v>85</v>
      </c>
      <c r="AD11" s="46">
        <f>[21]Шаблон!$T11</f>
        <v>104</v>
      </c>
      <c r="AE11" s="53">
        <f t="shared" si="9"/>
        <v>122.35294117647059</v>
      </c>
      <c r="AF11" s="29"/>
      <c r="AG11" s="32"/>
    </row>
    <row r="12" spans="1:35" s="33" customFormat="1" ht="18" customHeight="1" x14ac:dyDescent="0.25">
      <c r="A12" s="94" t="s">
        <v>60</v>
      </c>
      <c r="B12" s="92">
        <f>'[5]10'!C12</f>
        <v>387</v>
      </c>
      <c r="C12" s="80">
        <f>[19]Матриця!$K16+[19]Матриця!$M16+[19]Матриця!$O16+[19]Матриця!$Q16+[20]Шаблон!$M12+[20]Шаблон!$K12-[20]Шаблон!$L12</f>
        <v>281</v>
      </c>
      <c r="D12" s="53">
        <f t="shared" si="0"/>
        <v>72.609819121447032</v>
      </c>
      <c r="E12" s="80">
        <f>'[5]10'!F12</f>
        <v>364</v>
      </c>
      <c r="F12" s="80">
        <f>[19]Матриця!$K16+[19]Матриця!$M16+[19]Матриця!$O16+[19]Матриця!$Q16</f>
        <v>245</v>
      </c>
      <c r="G12" s="53">
        <f t="shared" si="1"/>
        <v>67.307692307692307</v>
      </c>
      <c r="H12" s="80">
        <f>'[5]10'!I12</f>
        <v>28</v>
      </c>
      <c r="I12" s="80">
        <f>[21]Шаблон!$F12+[20]Шаблон!$D12</f>
        <v>51</v>
      </c>
      <c r="J12" s="53">
        <f t="shared" si="2"/>
        <v>182.14285714285714</v>
      </c>
      <c r="K12" s="80">
        <f>'[5]10'!L12</f>
        <v>1</v>
      </c>
      <c r="L12" s="80">
        <f>[21]Шаблон!$J12</f>
        <v>3</v>
      </c>
      <c r="M12" s="53">
        <f t="shared" si="3"/>
        <v>300</v>
      </c>
      <c r="N12" s="80">
        <f>[22]Шаблон!I12</f>
        <v>0</v>
      </c>
      <c r="O12" s="80">
        <f>[20]Шаблон!I12</f>
        <v>0</v>
      </c>
      <c r="P12" s="53">
        <f t="shared" si="4"/>
        <v>0</v>
      </c>
      <c r="Q12" s="80">
        <f>'[5]10'!O12</f>
        <v>0</v>
      </c>
      <c r="R12" s="80">
        <f>[21]Шаблон!$K12+[21]Шаблон!$L12+[20]Шаблон!$G12</f>
        <v>0</v>
      </c>
      <c r="S12" s="53">
        <f t="shared" si="5"/>
        <v>0</v>
      </c>
      <c r="T12" s="80">
        <f>'[5]10'!R12</f>
        <v>203</v>
      </c>
      <c r="U12" s="46">
        <f>'[9]1'!J15</f>
        <v>211</v>
      </c>
      <c r="V12" s="53">
        <f t="shared" si="6"/>
        <v>103.94088669950739</v>
      </c>
      <c r="W12" s="66">
        <f>'[5]10'!U12</f>
        <v>242</v>
      </c>
      <c r="X12" s="46">
        <f>[19]Матриця!$AO16+[19]Матриця!$AQ16+[19]Матриця!$AS16+[19]Матриця!$AU16+[20]Шаблон!$M12</f>
        <v>188</v>
      </c>
      <c r="Y12" s="53">
        <f t="shared" si="7"/>
        <v>77.685950413223139</v>
      </c>
      <c r="Z12" s="80">
        <f>'[5]10'!X12</f>
        <v>235</v>
      </c>
      <c r="AA12" s="46">
        <f>[19]Матриця!$AU16+[19]Матриця!$AO16+[19]Матриця!$AQ16+[19]Матриця!$AS16</f>
        <v>180</v>
      </c>
      <c r="AB12" s="53">
        <f t="shared" si="8"/>
        <v>76.59574468085107</v>
      </c>
      <c r="AC12" s="80">
        <f>'[5]10'!AA12</f>
        <v>74</v>
      </c>
      <c r="AD12" s="46">
        <f>[21]Шаблон!$T12</f>
        <v>82</v>
      </c>
      <c r="AE12" s="53">
        <f t="shared" si="9"/>
        <v>110.81081081081081</v>
      </c>
      <c r="AF12" s="29"/>
      <c r="AG12" s="32"/>
    </row>
    <row r="13" spans="1:35" ht="49.5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38"/>
      <c r="O13" s="38"/>
      <c r="P13" s="3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5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35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35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1:28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1:28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1:28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1:28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1:28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1:28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1:28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1:28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1:28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1:28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1:28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1:28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1:28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1:28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1:28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1:28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1:28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1:28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1:28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1:28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1:28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1:28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1:28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1:28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1:28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1:28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1:28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1:28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1:28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1:28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1:28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1:28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1:28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1:28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1:28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1:28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1:28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1:28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1:28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1:28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1:28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1:28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1:28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1:28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1:28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1:28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1:28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1:28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1:28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1:28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1:28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1:28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</sheetData>
  <mergeCells count="45">
    <mergeCell ref="Q13:AE13"/>
    <mergeCell ref="AA1:AB1"/>
    <mergeCell ref="AA2:AB2"/>
    <mergeCell ref="Q3:S3"/>
    <mergeCell ref="T3:V3"/>
    <mergeCell ref="Z3:AB3"/>
    <mergeCell ref="AC3:AE3"/>
    <mergeCell ref="V4:V5"/>
    <mergeCell ref="Q4:Q5"/>
    <mergeCell ref="R4:R5"/>
    <mergeCell ref="S4:S5"/>
    <mergeCell ref="T4:T5"/>
    <mergeCell ref="U4:U5"/>
    <mergeCell ref="AE4:AE5"/>
    <mergeCell ref="X4:X5"/>
    <mergeCell ref="Z4:Z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:M1"/>
    <mergeCell ref="AC4:AC5"/>
    <mergeCell ref="AD4:AD5"/>
    <mergeCell ref="B3:D3"/>
    <mergeCell ref="W3:Y3"/>
    <mergeCell ref="B4:B5"/>
    <mergeCell ref="D4:D5"/>
    <mergeCell ref="W4:W5"/>
    <mergeCell ref="N3:P3"/>
    <mergeCell ref="N4:N5"/>
    <mergeCell ref="AA4:AA5"/>
    <mergeCell ref="AB4:AB5"/>
    <mergeCell ref="Y4:Y5"/>
    <mergeCell ref="O4:O5"/>
    <mergeCell ref="P4:P5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  <colBreaks count="1" manualBreakCount="1">
    <brk id="19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2"/>
  <sheetViews>
    <sheetView view="pageBreakPreview" zoomScale="80" zoomScaleNormal="70" zoomScaleSheetLayoutView="80" workbookViewId="0">
      <selection activeCell="F18" sqref="F18"/>
    </sheetView>
  </sheetViews>
  <sheetFormatPr defaultColWidth="8" defaultRowHeight="12.75" x14ac:dyDescent="0.2"/>
  <cols>
    <col min="1" max="1" width="65.140625" style="2" customWidth="1"/>
    <col min="2" max="2" width="19.85546875" style="77" customWidth="1"/>
    <col min="3" max="3" width="17.42578125" style="15" customWidth="1"/>
    <col min="4" max="4" width="19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6" ht="27" customHeight="1" x14ac:dyDescent="0.2">
      <c r="A1" s="115" t="s">
        <v>30</v>
      </c>
      <c r="B1" s="115"/>
      <c r="C1" s="115"/>
      <c r="D1" s="115"/>
    </row>
    <row r="2" spans="1:6" ht="23.25" customHeight="1" x14ac:dyDescent="0.2">
      <c r="A2" s="115" t="s">
        <v>19</v>
      </c>
      <c r="B2" s="115"/>
      <c r="C2" s="115"/>
      <c r="D2" s="115"/>
    </row>
    <row r="3" spans="1:6" ht="25.5" customHeight="1" x14ac:dyDescent="0.25">
      <c r="A3" s="157" t="s">
        <v>76</v>
      </c>
      <c r="B3" s="157"/>
      <c r="C3" s="157"/>
      <c r="D3" s="158"/>
    </row>
    <row r="4" spans="1:6" s="3" customFormat="1" ht="25.5" customHeight="1" x14ac:dyDescent="0.25">
      <c r="A4" s="120" t="s">
        <v>0</v>
      </c>
      <c r="B4" s="120" t="s">
        <v>45</v>
      </c>
      <c r="C4" s="153" t="s">
        <v>44</v>
      </c>
      <c r="D4" s="154"/>
    </row>
    <row r="5" spans="1:6" s="3" customFormat="1" ht="23.25" customHeight="1" x14ac:dyDescent="0.25">
      <c r="A5" s="155"/>
      <c r="B5" s="156"/>
      <c r="C5" s="116" t="s">
        <v>42</v>
      </c>
      <c r="D5" s="116" t="s">
        <v>43</v>
      </c>
    </row>
    <row r="6" spans="1:6" s="3" customFormat="1" x14ac:dyDescent="0.25">
      <c r="A6" s="121"/>
      <c r="B6" s="152"/>
      <c r="C6" s="117"/>
      <c r="D6" s="117"/>
    </row>
    <row r="7" spans="1:6" s="8" customFormat="1" ht="15.75" customHeight="1" x14ac:dyDescent="0.25">
      <c r="A7" s="6" t="s">
        <v>3</v>
      </c>
      <c r="B7" s="78">
        <v>1</v>
      </c>
      <c r="C7" s="7">
        <v>2</v>
      </c>
      <c r="D7" s="78">
        <v>3</v>
      </c>
    </row>
    <row r="8" spans="1:6" s="8" customFormat="1" ht="28.5" customHeight="1" x14ac:dyDescent="0.25">
      <c r="A8" s="9" t="s">
        <v>24</v>
      </c>
      <c r="B8" s="67">
        <f>C8+D8</f>
        <v>6805</v>
      </c>
      <c r="C8" s="58">
        <f>'12'!B7</f>
        <v>5291</v>
      </c>
      <c r="D8" s="59">
        <f>'13'!B7</f>
        <v>1514</v>
      </c>
      <c r="E8" s="20"/>
      <c r="F8" s="18"/>
    </row>
    <row r="9" spans="1:6" s="3" customFormat="1" ht="28.5" customHeight="1" x14ac:dyDescent="0.25">
      <c r="A9" s="9" t="s">
        <v>25</v>
      </c>
      <c r="B9" s="67">
        <f t="shared" ref="B9:B14" si="0">C9+D9</f>
        <v>5870</v>
      </c>
      <c r="C9" s="59">
        <f>'12'!C7</f>
        <v>4751</v>
      </c>
      <c r="D9" s="59">
        <f>'13'!C7</f>
        <v>1119</v>
      </c>
      <c r="E9" s="18"/>
      <c r="F9" s="18"/>
    </row>
    <row r="10" spans="1:6" s="3" customFormat="1" ht="52.5" customHeight="1" x14ac:dyDescent="0.25">
      <c r="A10" s="12" t="s">
        <v>26</v>
      </c>
      <c r="B10" s="67">
        <f t="shared" si="0"/>
        <v>1156</v>
      </c>
      <c r="C10" s="59">
        <f>'12'!D7</f>
        <v>770</v>
      </c>
      <c r="D10" s="59">
        <f>'13'!D7</f>
        <v>386</v>
      </c>
      <c r="E10" s="18"/>
      <c r="F10" s="18"/>
    </row>
    <row r="11" spans="1:6" s="3" customFormat="1" ht="31.5" customHeight="1" x14ac:dyDescent="0.25">
      <c r="A11" s="13" t="s">
        <v>27</v>
      </c>
      <c r="B11" s="67">
        <f t="shared" si="0"/>
        <v>124</v>
      </c>
      <c r="C11" s="59">
        <f>'12'!F7</f>
        <v>118</v>
      </c>
      <c r="D11" s="59">
        <f>'13'!F7</f>
        <v>6</v>
      </c>
      <c r="E11" s="18"/>
      <c r="F11" s="18"/>
    </row>
    <row r="12" spans="1:6" s="109" customFormat="1" ht="42.75" customHeight="1" x14ac:dyDescent="0.25">
      <c r="A12" s="111" t="s">
        <v>65</v>
      </c>
      <c r="B12" s="67">
        <f t="shared" si="0"/>
        <v>70</v>
      </c>
      <c r="C12" s="59">
        <f>'12'!G7</f>
        <v>50</v>
      </c>
      <c r="D12" s="59">
        <f>'13'!G7</f>
        <v>20</v>
      </c>
      <c r="E12" s="18"/>
      <c r="F12" s="18"/>
    </row>
    <row r="13" spans="1:6" s="3" customFormat="1" ht="45.75" customHeight="1" x14ac:dyDescent="0.25">
      <c r="A13" s="13" t="s">
        <v>15</v>
      </c>
      <c r="B13" s="67">
        <f t="shared" si="0"/>
        <v>16</v>
      </c>
      <c r="C13" s="59">
        <f>'12'!H7</f>
        <v>13</v>
      </c>
      <c r="D13" s="59">
        <f>'13'!H7</f>
        <v>3</v>
      </c>
      <c r="E13" s="18"/>
      <c r="F13" s="18"/>
    </row>
    <row r="14" spans="1:6" s="3" customFormat="1" ht="55.5" customHeight="1" x14ac:dyDescent="0.25">
      <c r="A14" s="13" t="s">
        <v>28</v>
      </c>
      <c r="B14" s="67">
        <f t="shared" si="0"/>
        <v>5163</v>
      </c>
      <c r="C14" s="59">
        <f>'12'!I7</f>
        <v>4171</v>
      </c>
      <c r="D14" s="59">
        <f>'13'!I7</f>
        <v>992</v>
      </c>
      <c r="E14" s="18"/>
      <c r="F14" s="18"/>
    </row>
    <row r="15" spans="1:6" s="3" customFormat="1" ht="12.75" customHeight="1" x14ac:dyDescent="0.25">
      <c r="A15" s="122" t="s">
        <v>77</v>
      </c>
      <c r="B15" s="123"/>
      <c r="C15" s="123"/>
      <c r="D15" s="123"/>
      <c r="E15" s="18"/>
      <c r="F15" s="18"/>
    </row>
    <row r="16" spans="1:6" s="3" customFormat="1" ht="18" customHeight="1" x14ac:dyDescent="0.25">
      <c r="A16" s="124"/>
      <c r="B16" s="125"/>
      <c r="C16" s="125"/>
      <c r="D16" s="125"/>
      <c r="E16" s="18"/>
      <c r="F16" s="18"/>
    </row>
    <row r="17" spans="1:6" s="3" customFormat="1" ht="20.25" customHeight="1" x14ac:dyDescent="0.25">
      <c r="A17" s="120" t="s">
        <v>0</v>
      </c>
      <c r="B17" s="120" t="s">
        <v>45</v>
      </c>
      <c r="C17" s="153" t="s">
        <v>44</v>
      </c>
      <c r="D17" s="154" t="s">
        <v>33</v>
      </c>
      <c r="E17" s="18"/>
      <c r="F17" s="18"/>
    </row>
    <row r="18" spans="1:6" ht="35.25" customHeight="1" x14ac:dyDescent="0.3">
      <c r="A18" s="121"/>
      <c r="B18" s="152"/>
      <c r="C18" s="81" t="s">
        <v>42</v>
      </c>
      <c r="D18" s="81" t="s">
        <v>43</v>
      </c>
      <c r="E18" s="19"/>
      <c r="F18" s="19"/>
    </row>
    <row r="19" spans="1:6" ht="24" customHeight="1" x14ac:dyDescent="0.3">
      <c r="A19" s="9" t="s">
        <v>24</v>
      </c>
      <c r="B19" s="67">
        <f t="shared" ref="B19:B21" si="1">C19+D19</f>
        <v>4828</v>
      </c>
      <c r="C19" s="60">
        <f>'12'!J7</f>
        <v>3897</v>
      </c>
      <c r="D19" s="55">
        <f>'13'!J7</f>
        <v>931</v>
      </c>
      <c r="E19" s="19"/>
      <c r="F19" s="19"/>
    </row>
    <row r="20" spans="1:6" ht="25.5" customHeight="1" x14ac:dyDescent="0.3">
      <c r="A20" s="1" t="s">
        <v>25</v>
      </c>
      <c r="B20" s="67">
        <f t="shared" si="1"/>
        <v>4494</v>
      </c>
      <c r="C20" s="60">
        <f>'12'!K7</f>
        <v>3673</v>
      </c>
      <c r="D20" s="55">
        <f>'13'!K7</f>
        <v>821</v>
      </c>
      <c r="E20" s="19"/>
      <c r="F20" s="19"/>
    </row>
    <row r="21" spans="1:6" ht="41.25" customHeight="1" x14ac:dyDescent="0.3">
      <c r="A21" s="1" t="s">
        <v>29</v>
      </c>
      <c r="B21" s="67">
        <f t="shared" si="1"/>
        <v>1597</v>
      </c>
      <c r="C21" s="60">
        <f>'12'!L7</f>
        <v>1286</v>
      </c>
      <c r="D21" s="55">
        <f>'13'!L7</f>
        <v>311</v>
      </c>
      <c r="E21" s="19"/>
      <c r="F21" s="19"/>
    </row>
    <row r="22" spans="1:6" ht="20.25" x14ac:dyDescent="0.3">
      <c r="C22" s="16"/>
      <c r="E22" s="19"/>
      <c r="F22" s="19"/>
    </row>
  </sheetData>
  <mergeCells count="12">
    <mergeCell ref="A15:D16"/>
    <mergeCell ref="A17:A18"/>
    <mergeCell ref="B17:B18"/>
    <mergeCell ref="C17:D17"/>
    <mergeCell ref="A1:D1"/>
    <mergeCell ref="A2:D2"/>
    <mergeCell ref="A4:A6"/>
    <mergeCell ref="C5:C6"/>
    <mergeCell ref="D5:D6"/>
    <mergeCell ref="C4:D4"/>
    <mergeCell ref="B4:B6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68"/>
  <sheetViews>
    <sheetView zoomScale="75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E21" sqref="E21"/>
    </sheetView>
  </sheetViews>
  <sheetFormatPr defaultRowHeight="14.25" x14ac:dyDescent="0.2"/>
  <cols>
    <col min="1" max="1" width="29.140625" style="37" customWidth="1"/>
    <col min="2" max="2" width="9.85546875" style="37" customWidth="1"/>
    <col min="3" max="3" width="10.85546875" style="37" customWidth="1"/>
    <col min="4" max="4" width="13" style="37" customWidth="1"/>
    <col min="5" max="5" width="11.42578125" style="37" customWidth="1"/>
    <col min="6" max="6" width="9" style="37" customWidth="1"/>
    <col min="7" max="7" width="9" style="72" customWidth="1"/>
    <col min="8" max="8" width="12.5703125" style="37" customWidth="1"/>
    <col min="9" max="9" width="11.85546875" style="37" customWidth="1"/>
    <col min="10" max="10" width="11" style="37" customWidth="1"/>
    <col min="11" max="11" width="11.28515625" style="37" customWidth="1"/>
    <col min="12" max="12" width="10.42578125" style="37" customWidth="1"/>
    <col min="13" max="16384" width="9.140625" style="37"/>
  </cols>
  <sheetData>
    <row r="1" spans="1:16" s="22" customFormat="1" ht="45" customHeight="1" x14ac:dyDescent="0.25">
      <c r="A1" s="159" t="s">
        <v>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6" s="25" customFormat="1" ht="14.25" customHeight="1" x14ac:dyDescent="0.25">
      <c r="A2" s="23"/>
      <c r="B2" s="23"/>
      <c r="C2" s="23"/>
      <c r="D2" s="23"/>
      <c r="E2" s="23"/>
      <c r="F2" s="23"/>
      <c r="G2" s="68"/>
      <c r="H2" s="23"/>
      <c r="I2" s="24"/>
      <c r="J2" s="24"/>
      <c r="K2" s="64"/>
      <c r="L2" s="65"/>
    </row>
    <row r="3" spans="1:16" s="26" customFormat="1" ht="67.5" customHeight="1" x14ac:dyDescent="0.25">
      <c r="A3" s="141"/>
      <c r="B3" s="160" t="s">
        <v>34</v>
      </c>
      <c r="C3" s="160" t="s">
        <v>35</v>
      </c>
      <c r="D3" s="160" t="s">
        <v>32</v>
      </c>
      <c r="E3" s="160" t="s">
        <v>36</v>
      </c>
      <c r="F3" s="160" t="s">
        <v>49</v>
      </c>
      <c r="G3" s="162" t="s">
        <v>79</v>
      </c>
      <c r="H3" s="160" t="s">
        <v>38</v>
      </c>
      <c r="I3" s="160" t="s">
        <v>48</v>
      </c>
      <c r="J3" s="160" t="s">
        <v>39</v>
      </c>
      <c r="K3" s="161" t="s">
        <v>40</v>
      </c>
      <c r="L3" s="160" t="s">
        <v>10</v>
      </c>
    </row>
    <row r="4" spans="1:16" s="27" customFormat="1" ht="19.5" customHeight="1" x14ac:dyDescent="0.25">
      <c r="A4" s="141"/>
      <c r="B4" s="160"/>
      <c r="C4" s="160"/>
      <c r="D4" s="160"/>
      <c r="E4" s="160"/>
      <c r="F4" s="160"/>
      <c r="G4" s="163"/>
      <c r="H4" s="160"/>
      <c r="I4" s="160"/>
      <c r="J4" s="160"/>
      <c r="K4" s="161"/>
      <c r="L4" s="160"/>
    </row>
    <row r="5" spans="1:16" s="27" customFormat="1" ht="6" customHeight="1" x14ac:dyDescent="0.25">
      <c r="A5" s="141"/>
      <c r="B5" s="160"/>
      <c r="C5" s="160"/>
      <c r="D5" s="160"/>
      <c r="E5" s="160"/>
      <c r="F5" s="160"/>
      <c r="G5" s="164"/>
      <c r="H5" s="160"/>
      <c r="I5" s="160"/>
      <c r="J5" s="160"/>
      <c r="K5" s="161"/>
      <c r="L5" s="160"/>
    </row>
    <row r="6" spans="1:16" s="44" customFormat="1" ht="11.25" customHeight="1" x14ac:dyDescent="0.2">
      <c r="A6" s="42" t="s">
        <v>3</v>
      </c>
      <c r="B6" s="43">
        <v>1</v>
      </c>
      <c r="C6" s="43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</row>
    <row r="7" spans="1:16" s="30" customFormat="1" ht="18" customHeight="1" x14ac:dyDescent="0.25">
      <c r="A7" s="50" t="s">
        <v>21</v>
      </c>
      <c r="B7" s="28">
        <f t="shared" ref="B7:L7" si="0">SUM(B8:B12)</f>
        <v>5291</v>
      </c>
      <c r="C7" s="28">
        <f t="shared" si="0"/>
        <v>4751</v>
      </c>
      <c r="D7" s="28">
        <f t="shared" si="0"/>
        <v>770</v>
      </c>
      <c r="E7" s="69">
        <f t="shared" si="0"/>
        <v>511</v>
      </c>
      <c r="F7" s="28">
        <f t="shared" si="0"/>
        <v>118</v>
      </c>
      <c r="G7" s="79">
        <f t="shared" si="0"/>
        <v>50</v>
      </c>
      <c r="H7" s="28">
        <f t="shared" si="0"/>
        <v>13</v>
      </c>
      <c r="I7" s="28">
        <f t="shared" si="0"/>
        <v>4171</v>
      </c>
      <c r="J7" s="28">
        <f t="shared" si="0"/>
        <v>3897</v>
      </c>
      <c r="K7" s="28">
        <f t="shared" si="0"/>
        <v>3673</v>
      </c>
      <c r="L7" s="28">
        <f t="shared" si="0"/>
        <v>1286</v>
      </c>
      <c r="M7" s="29"/>
      <c r="P7" s="33"/>
    </row>
    <row r="8" spans="1:16" s="33" customFormat="1" ht="18" customHeight="1" x14ac:dyDescent="0.25">
      <c r="A8" s="94" t="s">
        <v>56</v>
      </c>
      <c r="B8" s="31">
        <f>[23]Шаблон!$M8+[23]Шаблон!$K8-[23]Шаблон!$L8+[19]Матриця!$J12</f>
        <v>636</v>
      </c>
      <c r="C8" s="31">
        <f>[19]Матриця!$J12</f>
        <v>584</v>
      </c>
      <c r="D8" s="31">
        <f>[19]Матриця!$AE12+[23]Шаблон!$D8</f>
        <v>83</v>
      </c>
      <c r="E8" s="66">
        <f>[19]Матриця!$AE12</f>
        <v>51</v>
      </c>
      <c r="F8" s="31">
        <f>[24]Шаблон!$J9</f>
        <v>10</v>
      </c>
      <c r="G8" s="80">
        <f>[23]Шаблон!I8</f>
        <v>6</v>
      </c>
      <c r="H8" s="31">
        <f>[24]Шаблон!$K9+[24]Шаблон!$L9+[23]Шаблон!$G8</f>
        <v>8</v>
      </c>
      <c r="I8" s="46">
        <f>'[9]1'!I11</f>
        <v>555</v>
      </c>
      <c r="J8" s="46">
        <f>[23]Шаблон!$M8+[19]Матриця!$AN12</f>
        <v>519</v>
      </c>
      <c r="K8" s="46">
        <f>[19]Матриця!$AN12</f>
        <v>477</v>
      </c>
      <c r="L8" s="46">
        <f>[24]Шаблон!$T9</f>
        <v>140</v>
      </c>
      <c r="M8" s="29"/>
      <c r="N8" s="32"/>
    </row>
    <row r="9" spans="1:16" s="34" customFormat="1" ht="18" customHeight="1" x14ac:dyDescent="0.25">
      <c r="A9" s="94" t="s">
        <v>57</v>
      </c>
      <c r="B9" s="80">
        <f>[23]Шаблон!$M9+[23]Шаблон!$K9-[23]Шаблон!$L9+[19]Матриця!$J13</f>
        <v>525</v>
      </c>
      <c r="C9" s="80">
        <f>[19]Матриця!$J13</f>
        <v>477</v>
      </c>
      <c r="D9" s="80">
        <f>[19]Матриця!$AE13+[23]Шаблон!$D9</f>
        <v>47</v>
      </c>
      <c r="E9" s="66">
        <f>[19]Матриця!$AE13</f>
        <v>31</v>
      </c>
      <c r="F9" s="80">
        <f>[24]Шаблон!$J10</f>
        <v>7</v>
      </c>
      <c r="G9" s="80">
        <f>[23]Шаблон!I9</f>
        <v>8</v>
      </c>
      <c r="H9" s="80">
        <f>[24]Шаблон!$K10+[24]Шаблон!$L10+[23]Шаблон!$G9</f>
        <v>0</v>
      </c>
      <c r="I9" s="46">
        <f>'[9]1'!I12</f>
        <v>281</v>
      </c>
      <c r="J9" s="46">
        <f>[23]Шаблон!$M9+[19]Матриця!$AN13</f>
        <v>428</v>
      </c>
      <c r="K9" s="46">
        <f>[19]Матриця!$AN13</f>
        <v>404</v>
      </c>
      <c r="L9" s="46">
        <f>[24]Шаблон!$T10</f>
        <v>121</v>
      </c>
      <c r="M9" s="29"/>
      <c r="N9" s="32"/>
    </row>
    <row r="10" spans="1:16" s="33" customFormat="1" ht="18" customHeight="1" x14ac:dyDescent="0.25">
      <c r="A10" s="94" t="s">
        <v>58</v>
      </c>
      <c r="B10" s="80">
        <f>[23]Шаблон!$M10+[23]Шаблон!$K10-[23]Шаблон!$L10+[19]Матриця!$J14</f>
        <v>1995</v>
      </c>
      <c r="C10" s="80">
        <f>[19]Матриця!$J14</f>
        <v>1767</v>
      </c>
      <c r="D10" s="80">
        <f>[19]Матриця!$AE14+[23]Шаблон!$D10</f>
        <v>262</v>
      </c>
      <c r="E10" s="66">
        <f>[19]Матриця!$AE14</f>
        <v>182</v>
      </c>
      <c r="F10" s="80">
        <f>[24]Шаблон!$J11</f>
        <v>50</v>
      </c>
      <c r="G10" s="80">
        <f>[23]Шаблон!I10</f>
        <v>8</v>
      </c>
      <c r="H10" s="80">
        <f>[24]Шаблон!$K11+[24]Шаблон!$L11+[23]Шаблон!$G10</f>
        <v>0</v>
      </c>
      <c r="I10" s="46">
        <f>'[9]1'!I13</f>
        <v>1665</v>
      </c>
      <c r="J10" s="46">
        <f>[23]Шаблон!$M10+[19]Матриця!$AN14</f>
        <v>1442</v>
      </c>
      <c r="K10" s="46">
        <f>[19]Матриця!$AN14</f>
        <v>1341</v>
      </c>
      <c r="L10" s="46">
        <f>[24]Шаблон!$T11</f>
        <v>439</v>
      </c>
      <c r="M10" s="29"/>
      <c r="N10" s="32"/>
    </row>
    <row r="11" spans="1:16" s="33" customFormat="1" ht="18" customHeight="1" x14ac:dyDescent="0.25">
      <c r="A11" s="94" t="s">
        <v>59</v>
      </c>
      <c r="B11" s="80">
        <f>[23]Шаблон!$M11+[23]Шаблон!$K11-[23]Шаблон!$L11+[19]Матриця!$J15</f>
        <v>1140</v>
      </c>
      <c r="C11" s="80">
        <f>[19]Матриця!$J15</f>
        <v>1000</v>
      </c>
      <c r="D11" s="80">
        <f>[19]Матриця!$AE15+[23]Шаблон!$D11</f>
        <v>229</v>
      </c>
      <c r="E11" s="66">
        <f>[19]Матриця!$AE15</f>
        <v>140</v>
      </c>
      <c r="F11" s="80">
        <f>[24]Шаблон!$J12</f>
        <v>41</v>
      </c>
      <c r="G11" s="80">
        <f>[23]Шаблон!I11</f>
        <v>22</v>
      </c>
      <c r="H11" s="80">
        <f>[24]Шаблон!$K12+[24]Шаблон!$L12+[23]Шаблон!$G11</f>
        <v>2</v>
      </c>
      <c r="I11" s="46">
        <f>'[9]1'!I14</f>
        <v>863</v>
      </c>
      <c r="J11" s="46">
        <f>[23]Шаблон!$M11+[19]Матриця!$AN15</f>
        <v>748</v>
      </c>
      <c r="K11" s="46">
        <f>[19]Матриця!$AN15</f>
        <v>710</v>
      </c>
      <c r="L11" s="46">
        <f>[24]Шаблон!$T12</f>
        <v>329</v>
      </c>
      <c r="M11" s="29"/>
      <c r="N11" s="32"/>
    </row>
    <row r="12" spans="1:16" s="33" customFormat="1" ht="18" customHeight="1" x14ac:dyDescent="0.25">
      <c r="A12" s="94" t="s">
        <v>60</v>
      </c>
      <c r="B12" s="80">
        <f>[23]Шаблон!$M12+[23]Шаблон!$K12-[23]Шаблон!$L12+[19]Матриця!$J16</f>
        <v>995</v>
      </c>
      <c r="C12" s="80">
        <f>[19]Матриця!$J16</f>
        <v>923</v>
      </c>
      <c r="D12" s="80">
        <f>[19]Матриця!$AE16+[23]Шаблон!$D12</f>
        <v>149</v>
      </c>
      <c r="E12" s="66">
        <f>[19]Матриця!$AE16</f>
        <v>107</v>
      </c>
      <c r="F12" s="80">
        <f>[24]Шаблон!$J13</f>
        <v>10</v>
      </c>
      <c r="G12" s="80">
        <f>[23]Шаблон!I12</f>
        <v>6</v>
      </c>
      <c r="H12" s="80">
        <f>[24]Шаблон!$K13+[24]Шаблон!$L13+[23]Шаблон!$G12</f>
        <v>3</v>
      </c>
      <c r="I12" s="46">
        <f>'[9]1'!I15</f>
        <v>807</v>
      </c>
      <c r="J12" s="46">
        <f>[23]Шаблон!$M12+[19]Матриця!$AN16</f>
        <v>760</v>
      </c>
      <c r="K12" s="46">
        <f>[19]Матриця!$AN16</f>
        <v>741</v>
      </c>
      <c r="L12" s="46">
        <f>[24]Шаблон!$T13</f>
        <v>257</v>
      </c>
      <c r="M12" s="29"/>
      <c r="N12" s="32"/>
    </row>
    <row r="13" spans="1:16" x14ac:dyDescent="0.2">
      <c r="A13" s="35"/>
      <c r="B13" s="35"/>
      <c r="C13" s="35"/>
      <c r="D13" s="35"/>
      <c r="E13" s="35"/>
      <c r="F13" s="38"/>
      <c r="G13" s="38"/>
      <c r="H13" s="38"/>
      <c r="I13" s="38"/>
      <c r="J13" s="38"/>
      <c r="K13" s="38"/>
    </row>
    <row r="14" spans="1:16" x14ac:dyDescent="0.2">
      <c r="A14" s="39"/>
      <c r="B14" s="39"/>
      <c r="C14" s="39"/>
      <c r="D14" s="39"/>
      <c r="E14" s="39"/>
      <c r="F14" s="40"/>
      <c r="G14" s="40"/>
      <c r="H14" s="40"/>
      <c r="I14" s="40"/>
      <c r="J14" s="40"/>
      <c r="K14" s="40"/>
    </row>
    <row r="15" spans="1:16" x14ac:dyDescent="0.2">
      <c r="A15" s="39"/>
      <c r="B15" s="39"/>
      <c r="C15" s="39"/>
      <c r="D15" s="39"/>
      <c r="E15" s="39"/>
      <c r="F15" s="40"/>
      <c r="G15" s="40"/>
      <c r="H15" s="40"/>
      <c r="I15" s="40"/>
      <c r="J15" s="40"/>
      <c r="K15" s="40"/>
    </row>
    <row r="16" spans="1:16" x14ac:dyDescent="0.2">
      <c r="A16" s="39"/>
      <c r="B16" s="39"/>
      <c r="C16" s="39"/>
      <c r="D16" s="39"/>
      <c r="E16" s="39"/>
      <c r="F16" s="40"/>
      <c r="G16" s="40"/>
      <c r="H16" s="40"/>
      <c r="I16" s="40"/>
      <c r="J16" s="40"/>
      <c r="K16" s="40"/>
    </row>
    <row r="17" spans="6:11" x14ac:dyDescent="0.2">
      <c r="F17" s="40"/>
      <c r="G17" s="40"/>
      <c r="H17" s="40"/>
      <c r="I17" s="40"/>
      <c r="J17" s="40"/>
      <c r="K17" s="40"/>
    </row>
    <row r="18" spans="6:11" x14ac:dyDescent="0.2">
      <c r="F18" s="40"/>
      <c r="G18" s="40"/>
      <c r="H18" s="40"/>
      <c r="I18" s="40"/>
      <c r="J18" s="40"/>
      <c r="K18" s="40"/>
    </row>
    <row r="19" spans="6:11" x14ac:dyDescent="0.2">
      <c r="F19" s="40"/>
      <c r="G19" s="40"/>
      <c r="H19" s="40"/>
      <c r="I19" s="40"/>
      <c r="J19" s="40"/>
      <c r="K19" s="40"/>
    </row>
    <row r="20" spans="6:11" x14ac:dyDescent="0.2">
      <c r="F20" s="40"/>
      <c r="G20" s="40"/>
      <c r="H20" s="40"/>
      <c r="I20" s="40"/>
      <c r="J20" s="40"/>
      <c r="K20" s="40"/>
    </row>
    <row r="21" spans="6:11" x14ac:dyDescent="0.2">
      <c r="F21" s="40"/>
      <c r="G21" s="40"/>
      <c r="H21" s="40"/>
      <c r="I21" s="40"/>
      <c r="J21" s="40"/>
      <c r="K21" s="40"/>
    </row>
    <row r="22" spans="6:11" x14ac:dyDescent="0.2">
      <c r="F22" s="40"/>
      <c r="G22" s="40"/>
      <c r="H22" s="40"/>
      <c r="I22" s="40"/>
      <c r="J22" s="40"/>
      <c r="K22" s="40"/>
    </row>
    <row r="23" spans="6:11" x14ac:dyDescent="0.2">
      <c r="F23" s="40"/>
      <c r="G23" s="40"/>
      <c r="H23" s="40"/>
      <c r="I23" s="40"/>
      <c r="J23" s="40"/>
      <c r="K23" s="40"/>
    </row>
    <row r="24" spans="6:11" x14ac:dyDescent="0.2">
      <c r="F24" s="40"/>
      <c r="G24" s="40"/>
      <c r="H24" s="40"/>
      <c r="I24" s="40"/>
      <c r="J24" s="40"/>
      <c r="K24" s="40"/>
    </row>
    <row r="25" spans="6:11" x14ac:dyDescent="0.2">
      <c r="F25" s="40"/>
      <c r="G25" s="40"/>
      <c r="H25" s="40"/>
      <c r="I25" s="40"/>
      <c r="J25" s="40"/>
      <c r="K25" s="40"/>
    </row>
    <row r="26" spans="6:11" x14ac:dyDescent="0.2">
      <c r="F26" s="40"/>
      <c r="G26" s="40"/>
      <c r="H26" s="40"/>
      <c r="I26" s="40"/>
      <c r="J26" s="40"/>
      <c r="K26" s="40"/>
    </row>
    <row r="27" spans="6:11" x14ac:dyDescent="0.2">
      <c r="F27" s="40"/>
      <c r="G27" s="40"/>
      <c r="H27" s="40"/>
      <c r="I27" s="40"/>
      <c r="J27" s="40"/>
      <c r="K27" s="40"/>
    </row>
    <row r="28" spans="6:11" x14ac:dyDescent="0.2">
      <c r="F28" s="40"/>
      <c r="G28" s="40"/>
      <c r="H28" s="40"/>
      <c r="I28" s="40"/>
      <c r="J28" s="40"/>
      <c r="K28" s="40"/>
    </row>
    <row r="29" spans="6:11" x14ac:dyDescent="0.2">
      <c r="F29" s="40"/>
      <c r="G29" s="40"/>
      <c r="H29" s="40"/>
      <c r="I29" s="40"/>
      <c r="J29" s="40"/>
      <c r="K29" s="40"/>
    </row>
    <row r="30" spans="6:11" x14ac:dyDescent="0.2">
      <c r="F30" s="40"/>
      <c r="G30" s="40"/>
      <c r="H30" s="40"/>
      <c r="I30" s="40"/>
      <c r="J30" s="40"/>
      <c r="K30" s="40"/>
    </row>
    <row r="31" spans="6:11" x14ac:dyDescent="0.2">
      <c r="F31" s="40"/>
      <c r="G31" s="40"/>
      <c r="H31" s="40"/>
      <c r="I31" s="40"/>
      <c r="J31" s="40"/>
      <c r="K31" s="40"/>
    </row>
    <row r="32" spans="6:11" x14ac:dyDescent="0.2">
      <c r="F32" s="40"/>
      <c r="G32" s="40"/>
      <c r="H32" s="40"/>
      <c r="I32" s="40"/>
      <c r="J32" s="40"/>
      <c r="K32" s="40"/>
    </row>
    <row r="33" spans="6:11" x14ac:dyDescent="0.2">
      <c r="F33" s="40"/>
      <c r="G33" s="40"/>
      <c r="H33" s="40"/>
      <c r="I33" s="40"/>
      <c r="J33" s="40"/>
      <c r="K33" s="40"/>
    </row>
    <row r="34" spans="6:11" x14ac:dyDescent="0.2">
      <c r="F34" s="40"/>
      <c r="G34" s="40"/>
      <c r="H34" s="40"/>
      <c r="I34" s="40"/>
      <c r="J34" s="40"/>
      <c r="K34" s="40"/>
    </row>
    <row r="35" spans="6:11" x14ac:dyDescent="0.2">
      <c r="F35" s="40"/>
      <c r="G35" s="40"/>
      <c r="H35" s="40"/>
      <c r="I35" s="40"/>
      <c r="J35" s="40"/>
      <c r="K35" s="40"/>
    </row>
    <row r="36" spans="6:11" x14ac:dyDescent="0.2">
      <c r="F36" s="40"/>
      <c r="G36" s="40"/>
      <c r="H36" s="40"/>
      <c r="I36" s="40"/>
      <c r="J36" s="40"/>
      <c r="K36" s="40"/>
    </row>
    <row r="37" spans="6:11" x14ac:dyDescent="0.2">
      <c r="F37" s="40"/>
      <c r="G37" s="40"/>
      <c r="H37" s="40"/>
      <c r="I37" s="40"/>
      <c r="J37" s="40"/>
      <c r="K37" s="40"/>
    </row>
    <row r="38" spans="6:11" x14ac:dyDescent="0.2">
      <c r="F38" s="40"/>
      <c r="G38" s="40"/>
      <c r="H38" s="40"/>
      <c r="I38" s="40"/>
      <c r="J38" s="40"/>
      <c r="K38" s="40"/>
    </row>
    <row r="39" spans="6:11" x14ac:dyDescent="0.2">
      <c r="F39" s="40"/>
      <c r="G39" s="40"/>
      <c r="H39" s="40"/>
      <c r="I39" s="40"/>
      <c r="J39" s="40"/>
      <c r="K39" s="40"/>
    </row>
    <row r="40" spans="6:11" x14ac:dyDescent="0.2">
      <c r="F40" s="40"/>
      <c r="G40" s="40"/>
      <c r="H40" s="40"/>
      <c r="I40" s="40"/>
      <c r="J40" s="40"/>
      <c r="K40" s="40"/>
    </row>
    <row r="41" spans="6:11" x14ac:dyDescent="0.2">
      <c r="F41" s="40"/>
      <c r="G41" s="40"/>
      <c r="H41" s="40"/>
      <c r="I41" s="40"/>
      <c r="J41" s="40"/>
      <c r="K41" s="40"/>
    </row>
    <row r="42" spans="6:11" x14ac:dyDescent="0.2">
      <c r="F42" s="40"/>
      <c r="G42" s="40"/>
      <c r="H42" s="40"/>
      <c r="I42" s="40"/>
      <c r="J42" s="40"/>
      <c r="K42" s="40"/>
    </row>
    <row r="43" spans="6:11" x14ac:dyDescent="0.2">
      <c r="F43" s="40"/>
      <c r="G43" s="40"/>
      <c r="H43" s="40"/>
      <c r="I43" s="40"/>
      <c r="J43" s="40"/>
      <c r="K43" s="40"/>
    </row>
    <row r="44" spans="6:11" x14ac:dyDescent="0.2">
      <c r="F44" s="40"/>
      <c r="G44" s="40"/>
      <c r="H44" s="40"/>
      <c r="I44" s="40"/>
      <c r="J44" s="40"/>
      <c r="K44" s="40"/>
    </row>
    <row r="45" spans="6:11" x14ac:dyDescent="0.2">
      <c r="F45" s="40"/>
      <c r="G45" s="40"/>
      <c r="H45" s="40"/>
      <c r="I45" s="40"/>
      <c r="J45" s="40"/>
      <c r="K45" s="40"/>
    </row>
    <row r="46" spans="6:11" x14ac:dyDescent="0.2">
      <c r="F46" s="40"/>
      <c r="G46" s="40"/>
      <c r="H46" s="40"/>
      <c r="I46" s="40"/>
      <c r="J46" s="40"/>
      <c r="K46" s="40"/>
    </row>
    <row r="47" spans="6:11" x14ac:dyDescent="0.2">
      <c r="F47" s="40"/>
      <c r="G47" s="40"/>
      <c r="H47" s="40"/>
      <c r="I47" s="40"/>
      <c r="J47" s="40"/>
      <c r="K47" s="40"/>
    </row>
    <row r="48" spans="6:11" x14ac:dyDescent="0.2">
      <c r="F48" s="40"/>
      <c r="G48" s="40"/>
      <c r="H48" s="40"/>
      <c r="I48" s="40"/>
      <c r="J48" s="40"/>
      <c r="K48" s="40"/>
    </row>
    <row r="49" spans="6:11" x14ac:dyDescent="0.2">
      <c r="F49" s="40"/>
      <c r="G49" s="40"/>
      <c r="H49" s="40"/>
      <c r="I49" s="40"/>
      <c r="J49" s="40"/>
      <c r="K49" s="40"/>
    </row>
    <row r="50" spans="6:11" x14ac:dyDescent="0.2">
      <c r="F50" s="40"/>
      <c r="G50" s="40"/>
      <c r="H50" s="40"/>
      <c r="I50" s="40"/>
      <c r="J50" s="40"/>
      <c r="K50" s="40"/>
    </row>
    <row r="51" spans="6:11" x14ac:dyDescent="0.2">
      <c r="F51" s="40"/>
      <c r="G51" s="40"/>
      <c r="H51" s="40"/>
      <c r="I51" s="40"/>
      <c r="J51" s="40"/>
      <c r="K51" s="40"/>
    </row>
    <row r="52" spans="6:11" x14ac:dyDescent="0.2">
      <c r="F52" s="40"/>
      <c r="G52" s="40"/>
      <c r="H52" s="40"/>
      <c r="I52" s="40"/>
      <c r="J52" s="40"/>
      <c r="K52" s="40"/>
    </row>
    <row r="53" spans="6:11" x14ac:dyDescent="0.2">
      <c r="F53" s="40"/>
      <c r="G53" s="40"/>
      <c r="H53" s="40"/>
      <c r="I53" s="40"/>
      <c r="J53" s="40"/>
      <c r="K53" s="40"/>
    </row>
    <row r="54" spans="6:11" x14ac:dyDescent="0.2">
      <c r="F54" s="40"/>
      <c r="G54" s="40"/>
      <c r="H54" s="40"/>
      <c r="I54" s="40"/>
      <c r="J54" s="40"/>
      <c r="K54" s="40"/>
    </row>
    <row r="55" spans="6:11" x14ac:dyDescent="0.2">
      <c r="F55" s="40"/>
      <c r="G55" s="40"/>
      <c r="H55" s="40"/>
      <c r="I55" s="40"/>
      <c r="J55" s="40"/>
      <c r="K55" s="40"/>
    </row>
    <row r="56" spans="6:11" x14ac:dyDescent="0.2">
      <c r="F56" s="40"/>
      <c r="G56" s="40"/>
      <c r="H56" s="40"/>
      <c r="I56" s="40"/>
      <c r="J56" s="40"/>
      <c r="K56" s="40"/>
    </row>
    <row r="57" spans="6:11" x14ac:dyDescent="0.2">
      <c r="F57" s="40"/>
      <c r="G57" s="40"/>
      <c r="H57" s="40"/>
      <c r="I57" s="40"/>
      <c r="J57" s="40"/>
      <c r="K57" s="40"/>
    </row>
    <row r="58" spans="6:11" x14ac:dyDescent="0.2">
      <c r="F58" s="40"/>
      <c r="G58" s="40"/>
      <c r="H58" s="40"/>
      <c r="I58" s="40"/>
      <c r="J58" s="40"/>
      <c r="K58" s="40"/>
    </row>
    <row r="59" spans="6:11" x14ac:dyDescent="0.2">
      <c r="F59" s="40"/>
      <c r="G59" s="40"/>
      <c r="H59" s="40"/>
      <c r="I59" s="40"/>
      <c r="J59" s="40"/>
      <c r="K59" s="40"/>
    </row>
    <row r="60" spans="6:11" x14ac:dyDescent="0.2">
      <c r="F60" s="40"/>
      <c r="G60" s="40"/>
      <c r="H60" s="40"/>
      <c r="I60" s="40"/>
      <c r="J60" s="40"/>
      <c r="K60" s="40"/>
    </row>
    <row r="61" spans="6:11" x14ac:dyDescent="0.2">
      <c r="F61" s="40"/>
      <c r="G61" s="40"/>
      <c r="H61" s="40"/>
      <c r="I61" s="40"/>
      <c r="J61" s="40"/>
      <c r="K61" s="40"/>
    </row>
    <row r="62" spans="6:11" x14ac:dyDescent="0.2">
      <c r="F62" s="40"/>
      <c r="G62" s="40"/>
      <c r="H62" s="40"/>
      <c r="I62" s="40"/>
      <c r="J62" s="40"/>
      <c r="K62" s="40"/>
    </row>
    <row r="63" spans="6:11" x14ac:dyDescent="0.2">
      <c r="F63" s="40"/>
      <c r="G63" s="40"/>
      <c r="H63" s="40"/>
      <c r="I63" s="40"/>
      <c r="J63" s="40"/>
      <c r="K63" s="40"/>
    </row>
    <row r="64" spans="6:11" x14ac:dyDescent="0.2">
      <c r="F64" s="40"/>
      <c r="G64" s="40"/>
      <c r="H64" s="40"/>
      <c r="I64" s="40"/>
      <c r="J64" s="40"/>
      <c r="K64" s="40"/>
    </row>
    <row r="65" spans="6:11" x14ac:dyDescent="0.2">
      <c r="F65" s="40"/>
      <c r="G65" s="40"/>
      <c r="H65" s="40"/>
      <c r="I65" s="40"/>
      <c r="J65" s="40"/>
      <c r="K65" s="40"/>
    </row>
    <row r="66" spans="6:11" x14ac:dyDescent="0.2">
      <c r="F66" s="40"/>
      <c r="G66" s="40"/>
      <c r="H66" s="40"/>
      <c r="I66" s="40"/>
      <c r="J66" s="40"/>
      <c r="K66" s="40"/>
    </row>
    <row r="67" spans="6:11" x14ac:dyDescent="0.2">
      <c r="F67" s="40"/>
      <c r="G67" s="40"/>
      <c r="H67" s="40"/>
      <c r="I67" s="40"/>
      <c r="J67" s="40"/>
      <c r="K67" s="40"/>
    </row>
    <row r="68" spans="6:11" x14ac:dyDescent="0.2">
      <c r="F68" s="40"/>
      <c r="G68" s="40"/>
      <c r="H68" s="40"/>
      <c r="I68" s="40"/>
      <c r="J68" s="40"/>
      <c r="K68" s="40"/>
    </row>
  </sheetData>
  <mergeCells count="13">
    <mergeCell ref="A1:L1"/>
    <mergeCell ref="B3:B5"/>
    <mergeCell ref="C3:C5"/>
    <mergeCell ref="D3:D5"/>
    <mergeCell ref="E3:E5"/>
    <mergeCell ref="F3:F5"/>
    <mergeCell ref="H3:H5"/>
    <mergeCell ref="I3:I5"/>
    <mergeCell ref="K3:K5"/>
    <mergeCell ref="L3:L5"/>
    <mergeCell ref="J3:J5"/>
    <mergeCell ref="A3:A5"/>
    <mergeCell ref="G3:G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67"/>
  <sheetViews>
    <sheetView zoomScale="75" zoomScaleNormal="75" zoomScaleSheetLayoutView="87" workbookViewId="0">
      <pane xSplit="1" ySplit="6" topLeftCell="B7" activePane="bottomRight" state="frozen"/>
      <selection activeCell="G25" sqref="G25"/>
      <selection pane="topRight" activeCell="G25" sqref="G25"/>
      <selection pane="bottomLeft" activeCell="G25" sqref="G25"/>
      <selection pane="bottomRight" activeCell="D22" sqref="D22"/>
    </sheetView>
  </sheetViews>
  <sheetFormatPr defaultRowHeight="14.25" x14ac:dyDescent="0.2"/>
  <cols>
    <col min="1" max="1" width="28.7109375" style="37" customWidth="1"/>
    <col min="2" max="2" width="10" style="37" customWidth="1"/>
    <col min="3" max="3" width="11" style="37" customWidth="1"/>
    <col min="4" max="4" width="12" style="37" customWidth="1"/>
    <col min="5" max="5" width="10.5703125" style="72" customWidth="1"/>
    <col min="6" max="6" width="10" style="37" customWidth="1"/>
    <col min="7" max="7" width="10" style="72" customWidth="1"/>
    <col min="8" max="8" width="11.7109375" style="37" customWidth="1"/>
    <col min="9" max="9" width="12.7109375" style="37" customWidth="1"/>
    <col min="10" max="10" width="11" style="37" customWidth="1"/>
    <col min="11" max="11" width="11.7109375" style="37" customWidth="1"/>
    <col min="12" max="12" width="11.28515625" style="37" customWidth="1"/>
    <col min="13" max="16384" width="9.140625" style="37"/>
  </cols>
  <sheetData>
    <row r="1" spans="1:16" s="22" customFormat="1" ht="48" customHeight="1" x14ac:dyDescent="0.3">
      <c r="A1" s="165" t="s">
        <v>80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6" s="25" customFormat="1" ht="4.5" customHeight="1" x14ac:dyDescent="0.25">
      <c r="A2" s="23"/>
      <c r="B2" s="23"/>
      <c r="C2" s="23"/>
      <c r="D2" s="23"/>
      <c r="E2" s="68"/>
      <c r="F2" s="23"/>
      <c r="G2" s="68"/>
      <c r="H2" s="23"/>
      <c r="I2" s="24"/>
      <c r="J2" s="24"/>
      <c r="K2" s="75"/>
      <c r="L2" s="76"/>
    </row>
    <row r="3" spans="1:16" s="26" customFormat="1" ht="67.5" customHeight="1" x14ac:dyDescent="0.25">
      <c r="A3" s="141"/>
      <c r="B3" s="160" t="s">
        <v>34</v>
      </c>
      <c r="C3" s="160" t="s">
        <v>35</v>
      </c>
      <c r="D3" s="160" t="s">
        <v>32</v>
      </c>
      <c r="E3" s="160" t="s">
        <v>36</v>
      </c>
      <c r="F3" s="160" t="s">
        <v>37</v>
      </c>
      <c r="G3" s="162" t="s">
        <v>79</v>
      </c>
      <c r="H3" s="160" t="s">
        <v>38</v>
      </c>
      <c r="I3" s="160" t="s">
        <v>41</v>
      </c>
      <c r="J3" s="160" t="s">
        <v>39</v>
      </c>
      <c r="K3" s="161" t="s">
        <v>40</v>
      </c>
      <c r="L3" s="160" t="s">
        <v>10</v>
      </c>
    </row>
    <row r="4" spans="1:16" s="27" customFormat="1" ht="19.5" customHeight="1" x14ac:dyDescent="0.25">
      <c r="A4" s="141"/>
      <c r="B4" s="160"/>
      <c r="C4" s="160"/>
      <c r="D4" s="160"/>
      <c r="E4" s="160"/>
      <c r="F4" s="160"/>
      <c r="G4" s="163"/>
      <c r="H4" s="160"/>
      <c r="I4" s="160"/>
      <c r="J4" s="160"/>
      <c r="K4" s="161"/>
      <c r="L4" s="160"/>
    </row>
    <row r="5" spans="1:16" s="27" customFormat="1" ht="6" customHeight="1" x14ac:dyDescent="0.25">
      <c r="A5" s="141"/>
      <c r="B5" s="160"/>
      <c r="C5" s="160"/>
      <c r="D5" s="160"/>
      <c r="E5" s="160"/>
      <c r="F5" s="160"/>
      <c r="G5" s="164"/>
      <c r="H5" s="160"/>
      <c r="I5" s="160"/>
      <c r="J5" s="160"/>
      <c r="K5" s="161"/>
      <c r="L5" s="160"/>
    </row>
    <row r="6" spans="1:16" s="44" customFormat="1" ht="11.25" customHeight="1" x14ac:dyDescent="0.2">
      <c r="A6" s="42" t="s">
        <v>3</v>
      </c>
      <c r="B6" s="43">
        <v>1</v>
      </c>
      <c r="C6" s="43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</row>
    <row r="7" spans="1:16" s="30" customFormat="1" ht="18" customHeight="1" x14ac:dyDescent="0.25">
      <c r="A7" s="50" t="s">
        <v>21</v>
      </c>
      <c r="B7" s="28">
        <f t="shared" ref="B7:L7" si="0">SUM(B8:B12)</f>
        <v>1514</v>
      </c>
      <c r="C7" s="28">
        <f t="shared" si="0"/>
        <v>1119</v>
      </c>
      <c r="D7" s="28">
        <f t="shared" si="0"/>
        <v>386</v>
      </c>
      <c r="E7" s="79">
        <f t="shared" si="0"/>
        <v>157</v>
      </c>
      <c r="F7" s="28">
        <f t="shared" si="0"/>
        <v>6</v>
      </c>
      <c r="G7" s="79">
        <f t="shared" si="0"/>
        <v>20</v>
      </c>
      <c r="H7" s="28">
        <f t="shared" si="0"/>
        <v>3</v>
      </c>
      <c r="I7" s="28">
        <f t="shared" si="0"/>
        <v>992</v>
      </c>
      <c r="J7" s="28">
        <f t="shared" si="0"/>
        <v>931</v>
      </c>
      <c r="K7" s="28">
        <f t="shared" si="0"/>
        <v>821</v>
      </c>
      <c r="L7" s="28">
        <f t="shared" si="0"/>
        <v>311</v>
      </c>
      <c r="M7" s="29"/>
      <c r="P7" s="33"/>
    </row>
    <row r="8" spans="1:16" s="33" customFormat="1" ht="18" customHeight="1" x14ac:dyDescent="0.25">
      <c r="A8" s="94" t="s">
        <v>56</v>
      </c>
      <c r="B8" s="31">
        <f>[25]розрахунок!D10-'12'!B8</f>
        <v>168</v>
      </c>
      <c r="C8" s="31">
        <f>[25]розрахунок!H10-'12'!C8</f>
        <v>131</v>
      </c>
      <c r="D8" s="31">
        <f>[25]розрахунок!P10-'12'!D8</f>
        <v>33</v>
      </c>
      <c r="E8" s="70">
        <f>[25]розрахунок!AD10-'12'!E8</f>
        <v>16</v>
      </c>
      <c r="F8" s="31">
        <f>[25]розрахунок!BA10-'12'!F8</f>
        <v>1</v>
      </c>
      <c r="G8" s="80">
        <f>[25]розрахунок!AY10-'12'!G8</f>
        <v>10</v>
      </c>
      <c r="H8" s="31">
        <f>[25]розрахунок!BO10-'12'!H8</f>
        <v>2</v>
      </c>
      <c r="I8" s="46">
        <f>'[9]1'!C11-'12'!I8</f>
        <v>125</v>
      </c>
      <c r="J8" s="46">
        <f>[25]розрахунок!DP10-'12'!J8</f>
        <v>123</v>
      </c>
      <c r="K8" s="46">
        <f>[25]розрахунок!DV10-'12'!K8</f>
        <v>100</v>
      </c>
      <c r="L8" s="46">
        <f>[25]розрахунок!DZ10-'12'!L8</f>
        <v>38</v>
      </c>
      <c r="M8" s="29"/>
      <c r="N8" s="32"/>
    </row>
    <row r="9" spans="1:16" s="34" customFormat="1" ht="18" customHeight="1" x14ac:dyDescent="0.25">
      <c r="A9" s="94" t="s">
        <v>57</v>
      </c>
      <c r="B9" s="80">
        <f>[25]розрахунок!D11-'12'!B9</f>
        <v>127</v>
      </c>
      <c r="C9" s="80">
        <f>[25]розрахунок!H11-'12'!C9</f>
        <v>114</v>
      </c>
      <c r="D9" s="80">
        <f>[25]розрахунок!P11-'12'!D9</f>
        <v>12</v>
      </c>
      <c r="E9" s="80">
        <f>[25]розрахунок!AD11-'12'!E9</f>
        <v>6</v>
      </c>
      <c r="F9" s="80">
        <f>[25]розрахунок!BA11-'12'!F9</f>
        <v>0</v>
      </c>
      <c r="G9" s="80">
        <f>[25]розрахунок!AY11-'12'!G9</f>
        <v>0</v>
      </c>
      <c r="H9" s="80">
        <f>[25]розрахунок!BO11-'12'!H9</f>
        <v>0</v>
      </c>
      <c r="I9" s="46">
        <f>'[9]1'!C12-'12'!I9</f>
        <v>78</v>
      </c>
      <c r="J9" s="46">
        <f>[25]розрахунок!DP11-'12'!J9</f>
        <v>106</v>
      </c>
      <c r="K9" s="46">
        <f>[25]розрахунок!DV11-'12'!K9</f>
        <v>103</v>
      </c>
      <c r="L9" s="46">
        <f>[25]розрахунок!DZ11-'12'!L9</f>
        <v>41</v>
      </c>
      <c r="M9" s="29"/>
      <c r="N9" s="32"/>
    </row>
    <row r="10" spans="1:16" s="33" customFormat="1" ht="18" customHeight="1" x14ac:dyDescent="0.25">
      <c r="A10" s="94" t="s">
        <v>58</v>
      </c>
      <c r="B10" s="80">
        <f>[25]розрахунок!D12-'12'!B10</f>
        <v>583</v>
      </c>
      <c r="C10" s="80">
        <f>[25]розрахунок!H12-'12'!C10</f>
        <v>410</v>
      </c>
      <c r="D10" s="80">
        <f>[25]розрахунок!P12-'12'!D10</f>
        <v>133</v>
      </c>
      <c r="E10" s="80">
        <f>[25]розрахунок!AD12-'12'!E10</f>
        <v>51</v>
      </c>
      <c r="F10" s="80">
        <f>[25]розрахунок!BA12-'12'!F10</f>
        <v>1</v>
      </c>
      <c r="G10" s="80">
        <f>[25]розрахунок!AY12-'12'!G10</f>
        <v>7</v>
      </c>
      <c r="H10" s="80">
        <f>[25]розрахунок!BO12-'12'!H10</f>
        <v>0</v>
      </c>
      <c r="I10" s="46">
        <f>'[9]1'!C13-'12'!I10</f>
        <v>382</v>
      </c>
      <c r="J10" s="46">
        <f>[25]розрахунок!DP12-'12'!J10</f>
        <v>360</v>
      </c>
      <c r="K10" s="46">
        <f>[25]розрахунок!DV12-'12'!K10</f>
        <v>299</v>
      </c>
      <c r="L10" s="46">
        <f>[25]розрахунок!DZ12-'12'!L10</f>
        <v>99</v>
      </c>
      <c r="M10" s="29"/>
      <c r="N10" s="32"/>
    </row>
    <row r="11" spans="1:16" s="33" customFormat="1" ht="18" customHeight="1" x14ac:dyDescent="0.25">
      <c r="A11" s="94" t="s">
        <v>59</v>
      </c>
      <c r="B11" s="80">
        <f>[25]розрахунок!D13-'12'!B11</f>
        <v>343</v>
      </c>
      <c r="C11" s="80">
        <f>[25]розрахунок!H13-'12'!C11</f>
        <v>237</v>
      </c>
      <c r="D11" s="80">
        <f>[25]розрахунок!P13-'12'!D11</f>
        <v>120</v>
      </c>
      <c r="E11" s="80">
        <f>[25]розрахунок!AD13-'12'!E11</f>
        <v>41</v>
      </c>
      <c r="F11" s="80">
        <f>[25]розрахунок!BA13-'12'!F11</f>
        <v>3</v>
      </c>
      <c r="G11" s="80">
        <f>[25]розрахунок!AY13-'12'!G11</f>
        <v>3</v>
      </c>
      <c r="H11" s="80">
        <f>[25]розрахунок!BO13-'12'!H11</f>
        <v>0</v>
      </c>
      <c r="I11" s="46">
        <f>'[9]1'!C14-'12'!I11</f>
        <v>207</v>
      </c>
      <c r="J11" s="46">
        <f>[25]розрахунок!DP13-'12'!J11</f>
        <v>165</v>
      </c>
      <c r="K11" s="46">
        <f>[25]розрахунок!DV13-'12'!K11</f>
        <v>157</v>
      </c>
      <c r="L11" s="46">
        <f>[25]розрахунок!DZ13-'12'!L11</f>
        <v>72</v>
      </c>
      <c r="M11" s="29"/>
      <c r="N11" s="32"/>
    </row>
    <row r="12" spans="1:16" s="33" customFormat="1" ht="18" customHeight="1" x14ac:dyDescent="0.25">
      <c r="A12" s="94" t="s">
        <v>60</v>
      </c>
      <c r="B12" s="80">
        <f>[25]розрахунок!D14-'12'!B12</f>
        <v>293</v>
      </c>
      <c r="C12" s="80">
        <f>[25]розрахунок!H14-'12'!C12</f>
        <v>227</v>
      </c>
      <c r="D12" s="80">
        <f>[25]розрахунок!P14-'12'!D12</f>
        <v>88</v>
      </c>
      <c r="E12" s="80">
        <f>[25]розрахунок!AD14-'12'!E12</f>
        <v>43</v>
      </c>
      <c r="F12" s="80">
        <f>[25]розрахунок!BA14-'12'!F12</f>
        <v>1</v>
      </c>
      <c r="G12" s="80">
        <f>[25]розрахунок!AY14-'12'!G12</f>
        <v>0</v>
      </c>
      <c r="H12" s="80">
        <f>[25]розрахунок!BO14-'12'!H12</f>
        <v>1</v>
      </c>
      <c r="I12" s="46">
        <f>'[9]1'!C15-'12'!I12</f>
        <v>200</v>
      </c>
      <c r="J12" s="46">
        <f>[25]розрахунок!DP14-'12'!J12</f>
        <v>177</v>
      </c>
      <c r="K12" s="46">
        <f>[25]розрахунок!DV14-'12'!K12</f>
        <v>162</v>
      </c>
      <c r="L12" s="46">
        <f>[25]розрахунок!DZ14-'12'!L12</f>
        <v>61</v>
      </c>
      <c r="M12" s="29"/>
      <c r="N12" s="32"/>
    </row>
    <row r="13" spans="1:16" x14ac:dyDescent="0.2">
      <c r="A13" s="39"/>
      <c r="B13" s="39"/>
      <c r="C13" s="39"/>
      <c r="D13" s="39"/>
      <c r="E13" s="73"/>
      <c r="F13" s="40"/>
      <c r="G13" s="40"/>
      <c r="H13" s="40"/>
      <c r="I13" s="40"/>
      <c r="J13" s="40"/>
      <c r="K13" s="40"/>
    </row>
    <row r="14" spans="1:16" x14ac:dyDescent="0.2">
      <c r="A14" s="39"/>
      <c r="B14" s="39"/>
      <c r="C14" s="39"/>
      <c r="D14" s="39"/>
      <c r="E14" s="73"/>
      <c r="F14" s="40"/>
      <c r="G14" s="40"/>
      <c r="H14" s="40"/>
      <c r="I14" s="40"/>
      <c r="J14" s="40"/>
      <c r="K14" s="40"/>
    </row>
    <row r="15" spans="1:16" x14ac:dyDescent="0.2">
      <c r="A15" s="39"/>
      <c r="B15" s="39"/>
      <c r="C15" s="39"/>
      <c r="D15" s="39"/>
      <c r="E15" s="73"/>
      <c r="F15" s="40"/>
      <c r="G15" s="40"/>
      <c r="H15" s="40"/>
      <c r="I15" s="40"/>
      <c r="J15" s="40"/>
      <c r="K15" s="40"/>
    </row>
    <row r="16" spans="1:16" x14ac:dyDescent="0.2">
      <c r="F16" s="40"/>
      <c r="G16" s="40"/>
      <c r="H16" s="40"/>
      <c r="I16" s="40"/>
      <c r="J16" s="40"/>
      <c r="K16" s="40"/>
    </row>
    <row r="17" spans="6:11" x14ac:dyDescent="0.2">
      <c r="F17" s="40"/>
      <c r="G17" s="40"/>
      <c r="H17" s="40"/>
      <c r="I17" s="40"/>
      <c r="J17" s="40"/>
      <c r="K17" s="40"/>
    </row>
    <row r="18" spans="6:11" x14ac:dyDescent="0.2">
      <c r="F18" s="40"/>
      <c r="G18" s="40"/>
      <c r="H18" s="40"/>
      <c r="I18" s="40"/>
      <c r="J18" s="40"/>
      <c r="K18" s="40"/>
    </row>
    <row r="19" spans="6:11" x14ac:dyDescent="0.2">
      <c r="F19" s="40"/>
      <c r="G19" s="40"/>
      <c r="H19" s="40"/>
      <c r="I19" s="40"/>
      <c r="J19" s="40"/>
      <c r="K19" s="40"/>
    </row>
    <row r="20" spans="6:11" x14ac:dyDescent="0.2">
      <c r="F20" s="40"/>
      <c r="G20" s="40"/>
      <c r="H20" s="40"/>
      <c r="I20" s="40"/>
      <c r="J20" s="40"/>
      <c r="K20" s="40"/>
    </row>
    <row r="21" spans="6:11" x14ac:dyDescent="0.2">
      <c r="F21" s="40"/>
      <c r="G21" s="40"/>
      <c r="H21" s="40"/>
      <c r="I21" s="40"/>
      <c r="J21" s="40"/>
      <c r="K21" s="40"/>
    </row>
    <row r="22" spans="6:11" x14ac:dyDescent="0.2">
      <c r="F22" s="40"/>
      <c r="G22" s="40"/>
      <c r="H22" s="40"/>
      <c r="I22" s="40"/>
      <c r="J22" s="40"/>
      <c r="K22" s="40"/>
    </row>
    <row r="23" spans="6:11" x14ac:dyDescent="0.2">
      <c r="F23" s="40"/>
      <c r="G23" s="40"/>
      <c r="H23" s="40"/>
      <c r="I23" s="40"/>
      <c r="J23" s="40"/>
      <c r="K23" s="40"/>
    </row>
    <row r="24" spans="6:11" x14ac:dyDescent="0.2">
      <c r="F24" s="40"/>
      <c r="G24" s="40"/>
      <c r="H24" s="40"/>
      <c r="I24" s="40"/>
      <c r="J24" s="40"/>
      <c r="K24" s="40"/>
    </row>
    <row r="25" spans="6:11" x14ac:dyDescent="0.2">
      <c r="F25" s="40"/>
      <c r="G25" s="40"/>
      <c r="H25" s="40"/>
      <c r="I25" s="40"/>
      <c r="J25" s="40"/>
      <c r="K25" s="40"/>
    </row>
    <row r="26" spans="6:11" x14ac:dyDescent="0.2">
      <c r="F26" s="40"/>
      <c r="G26" s="40"/>
      <c r="H26" s="40"/>
      <c r="I26" s="40"/>
      <c r="J26" s="40"/>
      <c r="K26" s="40"/>
    </row>
    <row r="27" spans="6:11" x14ac:dyDescent="0.2">
      <c r="F27" s="40"/>
      <c r="G27" s="40"/>
      <c r="H27" s="40"/>
      <c r="I27" s="40"/>
      <c r="J27" s="40"/>
      <c r="K27" s="40"/>
    </row>
    <row r="28" spans="6:11" x14ac:dyDescent="0.2">
      <c r="F28" s="40"/>
      <c r="G28" s="40"/>
      <c r="H28" s="40"/>
      <c r="I28" s="40"/>
      <c r="J28" s="40"/>
      <c r="K28" s="40"/>
    </row>
    <row r="29" spans="6:11" x14ac:dyDescent="0.2">
      <c r="F29" s="40"/>
      <c r="G29" s="40"/>
      <c r="H29" s="40"/>
      <c r="I29" s="40"/>
      <c r="J29" s="40"/>
      <c r="K29" s="40"/>
    </row>
    <row r="30" spans="6:11" x14ac:dyDescent="0.2">
      <c r="F30" s="40"/>
      <c r="G30" s="40"/>
      <c r="H30" s="40"/>
      <c r="I30" s="40"/>
      <c r="J30" s="40"/>
      <c r="K30" s="40"/>
    </row>
    <row r="31" spans="6:11" x14ac:dyDescent="0.2">
      <c r="F31" s="40"/>
      <c r="G31" s="40"/>
      <c r="H31" s="40"/>
      <c r="I31" s="40"/>
      <c r="J31" s="40"/>
      <c r="K31" s="40"/>
    </row>
    <row r="32" spans="6:11" x14ac:dyDescent="0.2">
      <c r="F32" s="40"/>
      <c r="G32" s="40"/>
      <c r="H32" s="40"/>
      <c r="I32" s="40"/>
      <c r="J32" s="40"/>
      <c r="K32" s="40"/>
    </row>
    <row r="33" spans="6:11" x14ac:dyDescent="0.2">
      <c r="F33" s="40"/>
      <c r="G33" s="40"/>
      <c r="H33" s="40"/>
      <c r="I33" s="40"/>
      <c r="J33" s="40"/>
      <c r="K33" s="40"/>
    </row>
    <row r="34" spans="6:11" x14ac:dyDescent="0.2">
      <c r="F34" s="40"/>
      <c r="G34" s="40"/>
      <c r="H34" s="40"/>
      <c r="I34" s="40"/>
      <c r="J34" s="40"/>
      <c r="K34" s="40"/>
    </row>
    <row r="35" spans="6:11" x14ac:dyDescent="0.2">
      <c r="F35" s="40"/>
      <c r="G35" s="40"/>
      <c r="H35" s="40"/>
      <c r="I35" s="40"/>
      <c r="J35" s="40"/>
      <c r="K35" s="40"/>
    </row>
    <row r="36" spans="6:11" x14ac:dyDescent="0.2">
      <c r="F36" s="40"/>
      <c r="G36" s="40"/>
      <c r="H36" s="40"/>
      <c r="I36" s="40"/>
      <c r="J36" s="40"/>
      <c r="K36" s="40"/>
    </row>
    <row r="37" spans="6:11" x14ac:dyDescent="0.2">
      <c r="F37" s="40"/>
      <c r="G37" s="40"/>
      <c r="H37" s="40"/>
      <c r="I37" s="40"/>
      <c r="J37" s="40"/>
      <c r="K37" s="40"/>
    </row>
    <row r="38" spans="6:11" x14ac:dyDescent="0.2">
      <c r="F38" s="40"/>
      <c r="G38" s="40"/>
      <c r="H38" s="40"/>
      <c r="I38" s="40"/>
      <c r="J38" s="40"/>
      <c r="K38" s="40"/>
    </row>
    <row r="39" spans="6:11" x14ac:dyDescent="0.2">
      <c r="F39" s="40"/>
      <c r="G39" s="40"/>
      <c r="H39" s="40"/>
      <c r="I39" s="40"/>
      <c r="J39" s="40"/>
      <c r="K39" s="40"/>
    </row>
    <row r="40" spans="6:11" x14ac:dyDescent="0.2">
      <c r="F40" s="40"/>
      <c r="G40" s="40"/>
      <c r="H40" s="40"/>
      <c r="I40" s="40"/>
      <c r="J40" s="40"/>
      <c r="K40" s="40"/>
    </row>
    <row r="41" spans="6:11" x14ac:dyDescent="0.2">
      <c r="F41" s="40"/>
      <c r="G41" s="40"/>
      <c r="H41" s="40"/>
      <c r="I41" s="40"/>
      <c r="J41" s="40"/>
      <c r="K41" s="40"/>
    </row>
    <row r="42" spans="6:11" x14ac:dyDescent="0.2">
      <c r="F42" s="40"/>
      <c r="G42" s="40"/>
      <c r="H42" s="40"/>
      <c r="I42" s="40"/>
      <c r="J42" s="40"/>
      <c r="K42" s="40"/>
    </row>
    <row r="43" spans="6:11" x14ac:dyDescent="0.2">
      <c r="F43" s="40"/>
      <c r="G43" s="40"/>
      <c r="H43" s="40"/>
      <c r="I43" s="40"/>
      <c r="J43" s="40"/>
      <c r="K43" s="40"/>
    </row>
    <row r="44" spans="6:11" x14ac:dyDescent="0.2">
      <c r="F44" s="40"/>
      <c r="G44" s="40"/>
      <c r="H44" s="40"/>
      <c r="I44" s="40"/>
      <c r="J44" s="40"/>
      <c r="K44" s="40"/>
    </row>
    <row r="45" spans="6:11" x14ac:dyDescent="0.2">
      <c r="F45" s="40"/>
      <c r="G45" s="40"/>
      <c r="H45" s="40"/>
      <c r="I45" s="40"/>
      <c r="J45" s="40"/>
      <c r="K45" s="40"/>
    </row>
    <row r="46" spans="6:11" x14ac:dyDescent="0.2">
      <c r="F46" s="40"/>
      <c r="G46" s="40"/>
      <c r="H46" s="40"/>
      <c r="I46" s="40"/>
      <c r="J46" s="40"/>
      <c r="K46" s="40"/>
    </row>
    <row r="47" spans="6:11" x14ac:dyDescent="0.2">
      <c r="F47" s="40"/>
      <c r="G47" s="40"/>
      <c r="H47" s="40"/>
      <c r="I47" s="40"/>
      <c r="J47" s="40"/>
      <c r="K47" s="40"/>
    </row>
    <row r="48" spans="6:11" x14ac:dyDescent="0.2">
      <c r="F48" s="40"/>
      <c r="G48" s="40"/>
      <c r="H48" s="40"/>
      <c r="I48" s="40"/>
      <c r="J48" s="40"/>
      <c r="K48" s="40"/>
    </row>
    <row r="49" spans="6:11" x14ac:dyDescent="0.2">
      <c r="F49" s="40"/>
      <c r="G49" s="40"/>
      <c r="H49" s="40"/>
      <c r="I49" s="40"/>
      <c r="J49" s="40"/>
      <c r="K49" s="40"/>
    </row>
    <row r="50" spans="6:11" x14ac:dyDescent="0.2">
      <c r="F50" s="40"/>
      <c r="G50" s="40"/>
      <c r="H50" s="40"/>
      <c r="I50" s="40"/>
      <c r="J50" s="40"/>
      <c r="K50" s="40"/>
    </row>
    <row r="51" spans="6:11" x14ac:dyDescent="0.2">
      <c r="F51" s="40"/>
      <c r="G51" s="40"/>
      <c r="H51" s="40"/>
      <c r="I51" s="40"/>
      <c r="J51" s="40"/>
      <c r="K51" s="40"/>
    </row>
    <row r="52" spans="6:11" x14ac:dyDescent="0.2">
      <c r="F52" s="40"/>
      <c r="G52" s="40"/>
      <c r="H52" s="40"/>
      <c r="I52" s="40"/>
      <c r="J52" s="40"/>
      <c r="K52" s="40"/>
    </row>
    <row r="53" spans="6:11" x14ac:dyDescent="0.2">
      <c r="F53" s="40"/>
      <c r="G53" s="40"/>
      <c r="H53" s="40"/>
      <c r="I53" s="40"/>
      <c r="J53" s="40"/>
      <c r="K53" s="40"/>
    </row>
    <row r="54" spans="6:11" x14ac:dyDescent="0.2">
      <c r="F54" s="40"/>
      <c r="G54" s="40"/>
      <c r="H54" s="40"/>
      <c r="I54" s="40"/>
      <c r="J54" s="40"/>
      <c r="K54" s="40"/>
    </row>
    <row r="55" spans="6:11" x14ac:dyDescent="0.2">
      <c r="F55" s="40"/>
      <c r="G55" s="40"/>
      <c r="H55" s="40"/>
      <c r="I55" s="40"/>
      <c r="J55" s="40"/>
      <c r="K55" s="40"/>
    </row>
    <row r="56" spans="6:11" x14ac:dyDescent="0.2">
      <c r="F56" s="40"/>
      <c r="G56" s="40"/>
      <c r="H56" s="40"/>
      <c r="I56" s="40"/>
      <c r="J56" s="40"/>
      <c r="K56" s="40"/>
    </row>
    <row r="57" spans="6:11" x14ac:dyDescent="0.2">
      <c r="F57" s="40"/>
      <c r="G57" s="40"/>
      <c r="H57" s="40"/>
      <c r="I57" s="40"/>
      <c r="J57" s="40"/>
      <c r="K57" s="40"/>
    </row>
    <row r="58" spans="6:11" x14ac:dyDescent="0.2">
      <c r="F58" s="40"/>
      <c r="G58" s="40"/>
      <c r="H58" s="40"/>
      <c r="I58" s="40"/>
      <c r="J58" s="40"/>
      <c r="K58" s="40"/>
    </row>
    <row r="59" spans="6:11" x14ac:dyDescent="0.2">
      <c r="F59" s="40"/>
      <c r="G59" s="40"/>
      <c r="H59" s="40"/>
      <c r="I59" s="40"/>
      <c r="J59" s="40"/>
      <c r="K59" s="40"/>
    </row>
    <row r="60" spans="6:11" x14ac:dyDescent="0.2">
      <c r="F60" s="40"/>
      <c r="G60" s="40"/>
      <c r="H60" s="40"/>
      <c r="I60" s="40"/>
      <c r="J60" s="40"/>
      <c r="K60" s="40"/>
    </row>
    <row r="61" spans="6:11" x14ac:dyDescent="0.2">
      <c r="F61" s="40"/>
      <c r="G61" s="40"/>
      <c r="H61" s="40"/>
      <c r="I61" s="40"/>
      <c r="J61" s="40"/>
      <c r="K61" s="40"/>
    </row>
    <row r="62" spans="6:11" x14ac:dyDescent="0.2">
      <c r="F62" s="40"/>
      <c r="G62" s="40"/>
      <c r="H62" s="40"/>
      <c r="I62" s="40"/>
      <c r="J62" s="40"/>
      <c r="K62" s="40"/>
    </row>
    <row r="63" spans="6:11" x14ac:dyDescent="0.2">
      <c r="F63" s="40"/>
      <c r="G63" s="40"/>
      <c r="H63" s="40"/>
      <c r="I63" s="40"/>
      <c r="J63" s="40"/>
      <c r="K63" s="40"/>
    </row>
    <row r="64" spans="6:11" x14ac:dyDescent="0.2">
      <c r="F64" s="40"/>
      <c r="G64" s="40"/>
      <c r="H64" s="40"/>
      <c r="I64" s="40"/>
      <c r="J64" s="40"/>
      <c r="K64" s="40"/>
    </row>
    <row r="65" spans="6:11" x14ac:dyDescent="0.2">
      <c r="F65" s="40"/>
      <c r="G65" s="40"/>
      <c r="H65" s="40"/>
      <c r="I65" s="40"/>
      <c r="J65" s="40"/>
      <c r="K65" s="40"/>
    </row>
    <row r="66" spans="6:11" x14ac:dyDescent="0.2">
      <c r="F66" s="40"/>
      <c r="G66" s="40"/>
      <c r="H66" s="40"/>
      <c r="I66" s="40"/>
      <c r="J66" s="40"/>
      <c r="K66" s="40"/>
    </row>
    <row r="67" spans="6:11" x14ac:dyDescent="0.2">
      <c r="F67" s="40"/>
      <c r="G67" s="40"/>
      <c r="H67" s="40"/>
      <c r="I67" s="40"/>
      <c r="J67" s="40"/>
      <c r="K67" s="40"/>
    </row>
  </sheetData>
  <mergeCells count="13">
    <mergeCell ref="A1:L1"/>
    <mergeCell ref="B3:B5"/>
    <mergeCell ref="C3:C5"/>
    <mergeCell ref="D3:D5"/>
    <mergeCell ref="E3:E5"/>
    <mergeCell ref="F3:F5"/>
    <mergeCell ref="H3:H5"/>
    <mergeCell ref="I3:I5"/>
    <mergeCell ref="K3:K5"/>
    <mergeCell ref="L3:L5"/>
    <mergeCell ref="J3:J5"/>
    <mergeCell ref="A3:A5"/>
    <mergeCell ref="G3:G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2"/>
  <sheetViews>
    <sheetView zoomScale="70" zoomScaleNormal="70" zoomScaleSheetLayoutView="80" workbookViewId="0">
      <selection activeCell="F25" sqref="F25"/>
    </sheetView>
  </sheetViews>
  <sheetFormatPr defaultColWidth="8" defaultRowHeight="12.75" x14ac:dyDescent="0.2"/>
  <cols>
    <col min="1" max="1" width="49" style="2" customWidth="1"/>
    <col min="2" max="2" width="14.7109375" style="15" customWidth="1"/>
    <col min="3" max="3" width="14.5703125" style="15" customWidth="1"/>
    <col min="4" max="4" width="9.5703125" style="2" customWidth="1"/>
    <col min="5" max="5" width="11" style="2" customWidth="1"/>
    <col min="6" max="7" width="14.4257812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3.25" customHeight="1" x14ac:dyDescent="0.2">
      <c r="A1" s="169" t="s">
        <v>30</v>
      </c>
      <c r="B1" s="169"/>
      <c r="C1" s="169"/>
      <c r="D1" s="169"/>
      <c r="E1" s="169"/>
      <c r="F1" s="169"/>
      <c r="G1" s="169"/>
      <c r="H1" s="169"/>
      <c r="I1" s="169"/>
    </row>
    <row r="2" spans="1:11" ht="23.25" customHeight="1" x14ac:dyDescent="0.2">
      <c r="A2" s="170" t="s">
        <v>12</v>
      </c>
      <c r="B2" s="169"/>
      <c r="C2" s="169"/>
      <c r="D2" s="169"/>
      <c r="E2" s="169"/>
      <c r="F2" s="169"/>
      <c r="G2" s="169"/>
      <c r="H2" s="169"/>
      <c r="I2" s="169"/>
    </row>
    <row r="3" spans="1:11" ht="3.75" customHeight="1" x14ac:dyDescent="0.2">
      <c r="A3" s="171"/>
      <c r="B3" s="171"/>
      <c r="C3" s="171"/>
      <c r="D3" s="171"/>
      <c r="E3" s="171"/>
    </row>
    <row r="4" spans="1:11" s="3" customFormat="1" ht="19.5" customHeight="1" x14ac:dyDescent="0.25">
      <c r="A4" s="120" t="s">
        <v>0</v>
      </c>
      <c r="B4" s="153" t="s">
        <v>13</v>
      </c>
      <c r="C4" s="172"/>
      <c r="D4" s="172"/>
      <c r="E4" s="173"/>
      <c r="F4" s="153" t="s">
        <v>14</v>
      </c>
      <c r="G4" s="172"/>
      <c r="H4" s="172"/>
      <c r="I4" s="173"/>
    </row>
    <row r="5" spans="1:11" s="3" customFormat="1" ht="23.25" customHeight="1" x14ac:dyDescent="0.25">
      <c r="A5" s="155"/>
      <c r="B5" s="116" t="s">
        <v>67</v>
      </c>
      <c r="C5" s="116" t="s">
        <v>68</v>
      </c>
      <c r="D5" s="166" t="s">
        <v>1</v>
      </c>
      <c r="E5" s="167"/>
      <c r="F5" s="116" t="s">
        <v>67</v>
      </c>
      <c r="G5" s="116" t="s">
        <v>68</v>
      </c>
      <c r="H5" s="166" t="s">
        <v>1</v>
      </c>
      <c r="I5" s="167"/>
    </row>
    <row r="6" spans="1:11" s="3" customFormat="1" ht="34.5" customHeight="1" x14ac:dyDescent="0.25">
      <c r="A6" s="121"/>
      <c r="B6" s="117"/>
      <c r="C6" s="117"/>
      <c r="D6" s="4" t="s">
        <v>2</v>
      </c>
      <c r="E6" s="5" t="s">
        <v>31</v>
      </c>
      <c r="F6" s="117"/>
      <c r="G6" s="117"/>
      <c r="H6" s="4" t="s">
        <v>2</v>
      </c>
      <c r="I6" s="5" t="s">
        <v>31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24</v>
      </c>
      <c r="B8" s="55">
        <f>'15'!B7</f>
        <v>6067</v>
      </c>
      <c r="C8" s="58">
        <f>'15'!C7</f>
        <v>3953</v>
      </c>
      <c r="D8" s="10">
        <f t="shared" ref="D8" si="0">C8/B8*100</f>
        <v>65.15576067249053</v>
      </c>
      <c r="E8" s="61">
        <f t="shared" ref="E8" si="1">C8-B8</f>
        <v>-2114</v>
      </c>
      <c r="F8" s="55">
        <f>'16'!B7</f>
        <v>3356</v>
      </c>
      <c r="G8" s="59">
        <f>'16'!C7</f>
        <v>2852</v>
      </c>
      <c r="H8" s="10">
        <f t="shared" ref="H8" si="2">G8/F8*100</f>
        <v>84.982121573301555</v>
      </c>
      <c r="I8" s="61">
        <f t="shared" ref="I8" si="3">G8-F8</f>
        <v>-504</v>
      </c>
      <c r="J8" s="20"/>
      <c r="K8" s="18"/>
    </row>
    <row r="9" spans="1:11" s="3" customFormat="1" ht="28.5" customHeight="1" x14ac:dyDescent="0.25">
      <c r="A9" s="9" t="s">
        <v>25</v>
      </c>
      <c r="B9" s="59">
        <f>'15'!E7</f>
        <v>5687</v>
      </c>
      <c r="C9" s="59">
        <f>'15'!F7</f>
        <v>3409</v>
      </c>
      <c r="D9" s="10">
        <f t="shared" ref="D9:D14" si="4">C9/B9*100</f>
        <v>59.943731317038861</v>
      </c>
      <c r="E9" s="61">
        <f t="shared" ref="E9:E14" si="5">C9-B9</f>
        <v>-2278</v>
      </c>
      <c r="F9" s="59">
        <f>'16'!E7</f>
        <v>3179</v>
      </c>
      <c r="G9" s="59">
        <f>'16'!F7</f>
        <v>2461</v>
      </c>
      <c r="H9" s="10">
        <f t="shared" ref="H9:H14" si="6">G9/F9*100</f>
        <v>77.414281220509594</v>
      </c>
      <c r="I9" s="61">
        <f t="shared" ref="I9:I14" si="7">G9-F9</f>
        <v>-718</v>
      </c>
      <c r="J9" s="18"/>
      <c r="K9" s="18"/>
    </row>
    <row r="10" spans="1:11" s="3" customFormat="1" ht="41.25" customHeight="1" x14ac:dyDescent="0.25">
      <c r="A10" s="12" t="s">
        <v>26</v>
      </c>
      <c r="B10" s="59">
        <f>'15'!H7</f>
        <v>1004</v>
      </c>
      <c r="C10" s="59">
        <f>'15'!I7</f>
        <v>769</v>
      </c>
      <c r="D10" s="10">
        <f t="shared" si="4"/>
        <v>76.593625498007967</v>
      </c>
      <c r="E10" s="61">
        <f t="shared" si="5"/>
        <v>-235</v>
      </c>
      <c r="F10" s="59">
        <f>'16'!H7</f>
        <v>186</v>
      </c>
      <c r="G10" s="59">
        <f>'16'!I7</f>
        <v>387</v>
      </c>
      <c r="H10" s="10">
        <f t="shared" si="6"/>
        <v>208.06451612903226</v>
      </c>
      <c r="I10" s="61">
        <f t="shared" si="7"/>
        <v>201</v>
      </c>
      <c r="J10" s="18"/>
      <c r="K10" s="18"/>
    </row>
    <row r="11" spans="1:11" s="3" customFormat="1" ht="31.5" customHeight="1" x14ac:dyDescent="0.25">
      <c r="A11" s="13" t="s">
        <v>27</v>
      </c>
      <c r="B11" s="59">
        <f>'15'!K7</f>
        <v>57</v>
      </c>
      <c r="C11" s="59">
        <f>'15'!L7</f>
        <v>90</v>
      </c>
      <c r="D11" s="10">
        <f t="shared" si="4"/>
        <v>157.89473684210526</v>
      </c>
      <c r="E11" s="61">
        <f t="shared" si="5"/>
        <v>33</v>
      </c>
      <c r="F11" s="59">
        <f>'16'!K7</f>
        <v>13</v>
      </c>
      <c r="G11" s="59">
        <f>'16'!L7</f>
        <v>34</v>
      </c>
      <c r="H11" s="10">
        <f t="shared" si="6"/>
        <v>261.53846153846155</v>
      </c>
      <c r="I11" s="61">
        <f t="shared" si="7"/>
        <v>21</v>
      </c>
      <c r="J11" s="18"/>
      <c r="K11" s="18"/>
    </row>
    <row r="12" spans="1:11" s="112" customFormat="1" ht="31.5" customHeight="1" x14ac:dyDescent="0.25">
      <c r="A12" s="113" t="s">
        <v>65</v>
      </c>
      <c r="B12" s="59">
        <f>'15'!N7</f>
        <v>0</v>
      </c>
      <c r="C12" s="59">
        <f>'15'!O7</f>
        <v>42</v>
      </c>
      <c r="D12" s="10">
        <f>IF(B12=0,0,C12/B12*100)</f>
        <v>0</v>
      </c>
      <c r="E12" s="61">
        <f t="shared" si="5"/>
        <v>42</v>
      </c>
      <c r="F12" s="59">
        <f>'16'!N7</f>
        <v>0</v>
      </c>
      <c r="G12" s="59">
        <f>'16'!O7</f>
        <v>28</v>
      </c>
      <c r="H12" s="10">
        <f>IF(F12=0,0,G12/F12*100)</f>
        <v>0</v>
      </c>
      <c r="I12" s="61">
        <f t="shared" si="7"/>
        <v>28</v>
      </c>
      <c r="J12" s="18"/>
      <c r="K12" s="18"/>
    </row>
    <row r="13" spans="1:11" s="3" customFormat="1" ht="45.75" customHeight="1" x14ac:dyDescent="0.25">
      <c r="A13" s="13" t="s">
        <v>15</v>
      </c>
      <c r="B13" s="59">
        <f>'15'!Q7</f>
        <v>15</v>
      </c>
      <c r="C13" s="59">
        <f>'15'!R7</f>
        <v>5</v>
      </c>
      <c r="D13" s="10">
        <f t="shared" si="4"/>
        <v>33.333333333333329</v>
      </c>
      <c r="E13" s="61">
        <f t="shared" si="5"/>
        <v>-10</v>
      </c>
      <c r="F13" s="59">
        <f>'16'!Q7</f>
        <v>4</v>
      </c>
      <c r="G13" s="59">
        <f>'16'!R7</f>
        <v>11</v>
      </c>
      <c r="H13" s="10">
        <f t="shared" si="6"/>
        <v>275</v>
      </c>
      <c r="I13" s="61">
        <f t="shared" si="7"/>
        <v>7</v>
      </c>
      <c r="J13" s="18"/>
      <c r="K13" s="18"/>
    </row>
    <row r="14" spans="1:11" s="3" customFormat="1" ht="55.5" customHeight="1" x14ac:dyDescent="0.25">
      <c r="A14" s="13" t="s">
        <v>28</v>
      </c>
      <c r="B14" s="59">
        <f>'15'!T7</f>
        <v>4167</v>
      </c>
      <c r="C14" s="59">
        <f>'15'!U7</f>
        <v>3028</v>
      </c>
      <c r="D14" s="10">
        <f t="shared" si="4"/>
        <v>72.666186705063595</v>
      </c>
      <c r="E14" s="61">
        <f t="shared" si="5"/>
        <v>-1139</v>
      </c>
      <c r="F14" s="59">
        <f>'16'!T7</f>
        <v>1951</v>
      </c>
      <c r="G14" s="59">
        <f>'16'!U7</f>
        <v>2135</v>
      </c>
      <c r="H14" s="10">
        <f t="shared" si="6"/>
        <v>109.43106099436186</v>
      </c>
      <c r="I14" s="61">
        <f t="shared" si="7"/>
        <v>184</v>
      </c>
      <c r="J14" s="18"/>
      <c r="K14" s="18"/>
    </row>
    <row r="15" spans="1:11" s="3" customFormat="1" ht="12.75" customHeight="1" x14ac:dyDescent="0.25">
      <c r="A15" s="122" t="s">
        <v>4</v>
      </c>
      <c r="B15" s="123"/>
      <c r="C15" s="123"/>
      <c r="D15" s="123"/>
      <c r="E15" s="123"/>
      <c r="F15" s="123"/>
      <c r="G15" s="123"/>
      <c r="H15" s="123"/>
      <c r="I15" s="123"/>
      <c r="J15" s="18"/>
      <c r="K15" s="18"/>
    </row>
    <row r="16" spans="1:11" s="3" customFormat="1" ht="13.5" customHeight="1" x14ac:dyDescent="0.25">
      <c r="A16" s="124"/>
      <c r="B16" s="125"/>
      <c r="C16" s="125"/>
      <c r="D16" s="125"/>
      <c r="E16" s="125"/>
      <c r="F16" s="125"/>
      <c r="G16" s="125"/>
      <c r="H16" s="125"/>
      <c r="I16" s="125"/>
      <c r="J16" s="18"/>
      <c r="K16" s="18"/>
    </row>
    <row r="17" spans="1:11" s="3" customFormat="1" ht="20.25" customHeight="1" x14ac:dyDescent="0.25">
      <c r="A17" s="120" t="s">
        <v>0</v>
      </c>
      <c r="B17" s="126" t="s">
        <v>69</v>
      </c>
      <c r="C17" s="126" t="s">
        <v>70</v>
      </c>
      <c r="D17" s="166" t="s">
        <v>1</v>
      </c>
      <c r="E17" s="167"/>
      <c r="F17" s="126" t="s">
        <v>69</v>
      </c>
      <c r="G17" s="126" t="s">
        <v>70</v>
      </c>
      <c r="H17" s="166" t="s">
        <v>1</v>
      </c>
      <c r="I17" s="167"/>
      <c r="J17" s="18"/>
      <c r="K17" s="18"/>
    </row>
    <row r="18" spans="1:11" ht="35.25" customHeight="1" x14ac:dyDescent="0.3">
      <c r="A18" s="121"/>
      <c r="B18" s="126"/>
      <c r="C18" s="126"/>
      <c r="D18" s="17" t="s">
        <v>2</v>
      </c>
      <c r="E18" s="5" t="s">
        <v>31</v>
      </c>
      <c r="F18" s="126"/>
      <c r="G18" s="126"/>
      <c r="H18" s="17" t="s">
        <v>2</v>
      </c>
      <c r="I18" s="5" t="s">
        <v>31</v>
      </c>
      <c r="J18" s="19"/>
      <c r="K18" s="19"/>
    </row>
    <row r="19" spans="1:11" ht="24" customHeight="1" x14ac:dyDescent="0.3">
      <c r="A19" s="9" t="s">
        <v>55</v>
      </c>
      <c r="B19" s="55">
        <f>'15'!W7</f>
        <v>3884</v>
      </c>
      <c r="C19" s="60">
        <f>'15'!X7</f>
        <v>2701</v>
      </c>
      <c r="D19" s="14">
        <f t="shared" ref="D19" si="8">C19/B19*100</f>
        <v>69.541709577754901</v>
      </c>
      <c r="E19" s="62">
        <f t="shared" ref="E19" si="9">C19-B19</f>
        <v>-1183</v>
      </c>
      <c r="F19" s="55">
        <f>'16'!W7</f>
        <v>2278</v>
      </c>
      <c r="G19" s="55">
        <f>'16'!X7</f>
        <v>2127</v>
      </c>
      <c r="H19" s="14">
        <f t="shared" ref="H19" si="10">G19/F19*100</f>
        <v>93.371378402107112</v>
      </c>
      <c r="I19" s="63">
        <f t="shared" ref="I19" si="11">G19-F19</f>
        <v>-151</v>
      </c>
      <c r="J19" s="19"/>
      <c r="K19" s="19"/>
    </row>
    <row r="20" spans="1:11" ht="25.5" customHeight="1" x14ac:dyDescent="0.3">
      <c r="A20" s="1" t="s">
        <v>25</v>
      </c>
      <c r="B20" s="60">
        <f>'15'!Z7</f>
        <v>3683</v>
      </c>
      <c r="C20" s="60">
        <f>'15'!AA7</f>
        <v>2504</v>
      </c>
      <c r="D20" s="14">
        <f t="shared" ref="D20:D21" si="12">C20/B20*100</f>
        <v>67.988053217485742</v>
      </c>
      <c r="E20" s="62">
        <f t="shared" ref="E20:E21" si="13">C20-B20</f>
        <v>-1179</v>
      </c>
      <c r="F20" s="55">
        <f>'16'!Z7</f>
        <v>2182</v>
      </c>
      <c r="G20" s="55">
        <f>'16'!AA7</f>
        <v>1990</v>
      </c>
      <c r="H20" s="14">
        <f t="shared" ref="H20:H21" si="14">G20/F20*100</f>
        <v>91.200733272227325</v>
      </c>
      <c r="I20" s="63">
        <f t="shared" ref="I20:I21" si="15">G20-F20</f>
        <v>-192</v>
      </c>
      <c r="J20" s="19"/>
      <c r="K20" s="19"/>
    </row>
    <row r="21" spans="1:11" ht="41.25" customHeight="1" x14ac:dyDescent="0.3">
      <c r="A21" s="1" t="s">
        <v>29</v>
      </c>
      <c r="B21" s="60">
        <f>'15'!AC7</f>
        <v>1208</v>
      </c>
      <c r="C21" s="60">
        <f>'15'!AD7</f>
        <v>973</v>
      </c>
      <c r="D21" s="14">
        <f t="shared" si="12"/>
        <v>80.546357615894038</v>
      </c>
      <c r="E21" s="62">
        <f t="shared" si="13"/>
        <v>-235</v>
      </c>
      <c r="F21" s="55">
        <f>'16'!AC7</f>
        <v>671</v>
      </c>
      <c r="G21" s="55">
        <f>'16'!AD7</f>
        <v>624</v>
      </c>
      <c r="H21" s="14">
        <f t="shared" si="14"/>
        <v>92.995529061102829</v>
      </c>
      <c r="I21" s="63">
        <f t="shared" si="15"/>
        <v>-47</v>
      </c>
      <c r="J21" s="19"/>
      <c r="K21" s="19"/>
    </row>
    <row r="22" spans="1:11" ht="48" customHeight="1" x14ac:dyDescent="0.3">
      <c r="A22" s="114"/>
      <c r="B22" s="114"/>
      <c r="C22" s="114"/>
      <c r="D22" s="114"/>
      <c r="E22" s="114"/>
      <c r="F22" s="168"/>
      <c r="G22" s="168"/>
      <c r="H22" s="168"/>
      <c r="I22" s="168"/>
      <c r="J22" s="19"/>
      <c r="K22" s="19"/>
    </row>
  </sheetData>
  <mergeCells count="21">
    <mergeCell ref="A22:I22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5:I16"/>
    <mergeCell ref="A17:A18"/>
    <mergeCell ref="B17:B18"/>
    <mergeCell ref="C17:C18"/>
    <mergeCell ref="D17:E17"/>
    <mergeCell ref="F17:F18"/>
    <mergeCell ref="G17:G18"/>
    <mergeCell ref="H17:I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68"/>
  <sheetViews>
    <sheetView zoomScale="75" zoomScaleNormal="75" zoomScaleSheetLayoutView="87" workbookViewId="0">
      <pane xSplit="1" ySplit="6" topLeftCell="D7" activePane="bottomRight" state="frozen"/>
      <selection activeCell="E12" sqref="E12"/>
      <selection pane="topRight" activeCell="E12" sqref="E12"/>
      <selection pane="bottomLeft" activeCell="E12" sqref="E12"/>
      <selection pane="bottomRight" activeCell="G20" sqref="G20"/>
    </sheetView>
  </sheetViews>
  <sheetFormatPr defaultRowHeight="14.25" x14ac:dyDescent="0.2"/>
  <cols>
    <col min="1" max="1" width="29.140625" style="37" customWidth="1"/>
    <col min="2" max="2" width="9.85546875" style="72" customWidth="1"/>
    <col min="3" max="3" width="9.7109375" style="37" customWidth="1"/>
    <col min="4" max="4" width="8" style="72" customWidth="1"/>
    <col min="5" max="5" width="10.42578125" style="37" customWidth="1"/>
    <col min="6" max="6" width="10.140625" style="37" customWidth="1"/>
    <col min="7" max="7" width="7.42578125" style="37" customWidth="1"/>
    <col min="8" max="8" width="10.28515625" style="37" customWidth="1"/>
    <col min="9" max="9" width="9.5703125" style="37" customWidth="1"/>
    <col min="10" max="10" width="7.42578125" style="37" customWidth="1"/>
    <col min="11" max="12" width="9.42578125" style="37" customWidth="1"/>
    <col min="13" max="13" width="9" style="37" customWidth="1"/>
    <col min="14" max="16" width="9" style="72" customWidth="1"/>
    <col min="17" max="17" width="9.140625" style="37" customWidth="1"/>
    <col min="18" max="18" width="8" style="37" customWidth="1"/>
    <col min="19" max="19" width="8.140625" style="37" customWidth="1"/>
    <col min="20" max="20" width="8.7109375" style="37" customWidth="1"/>
    <col min="21" max="21" width="9.5703125" style="37" customWidth="1"/>
    <col min="22" max="22" width="7.42578125" style="37" customWidth="1"/>
    <col min="23" max="23" width="8.140625" style="72" customWidth="1"/>
    <col min="24" max="24" width="10.7109375" style="37" customWidth="1"/>
    <col min="25" max="25" width="8.140625" style="72" customWidth="1"/>
    <col min="26" max="26" width="7.85546875" style="37" customWidth="1"/>
    <col min="27" max="27" width="7.42578125" style="37" customWidth="1"/>
    <col min="28" max="29" width="8" style="37" customWidth="1"/>
    <col min="30" max="30" width="8.140625" style="37" customWidth="1"/>
    <col min="31" max="31" width="7.85546875" style="37" customWidth="1"/>
    <col min="32" max="16384" width="9.140625" style="37"/>
  </cols>
  <sheetData>
    <row r="1" spans="1:35" s="22" customFormat="1" ht="58.5" customHeight="1" x14ac:dyDescent="0.35">
      <c r="C1" s="165" t="s">
        <v>82</v>
      </c>
      <c r="D1" s="165"/>
      <c r="E1" s="174"/>
      <c r="F1" s="174"/>
      <c r="G1" s="174"/>
      <c r="H1" s="174"/>
      <c r="I1" s="174"/>
      <c r="J1" s="174"/>
      <c r="K1" s="174"/>
      <c r="L1" s="174"/>
      <c r="M1" s="174"/>
      <c r="N1" s="108"/>
      <c r="O1" s="108"/>
      <c r="P1" s="108"/>
      <c r="Q1" s="84"/>
      <c r="R1" s="21"/>
      <c r="S1" s="21"/>
      <c r="T1" s="21"/>
      <c r="U1" s="21"/>
      <c r="V1" s="21"/>
      <c r="W1" s="21"/>
      <c r="X1" s="21"/>
      <c r="Y1" s="21"/>
      <c r="Z1" s="21"/>
      <c r="AA1" s="130"/>
      <c r="AB1" s="130"/>
      <c r="AC1" s="41"/>
      <c r="AE1" s="47" t="s">
        <v>11</v>
      </c>
    </row>
    <row r="2" spans="1:35" s="103" customFormat="1" ht="23.2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9" t="s">
        <v>5</v>
      </c>
      <c r="N2" s="99"/>
      <c r="O2" s="99"/>
      <c r="P2" s="99"/>
      <c r="Q2" s="99"/>
      <c r="R2" s="101"/>
      <c r="S2" s="101"/>
      <c r="T2" s="102"/>
      <c r="U2" s="102"/>
      <c r="V2" s="102"/>
      <c r="W2" s="102"/>
      <c r="X2" s="102"/>
      <c r="Y2" s="102"/>
      <c r="AA2" s="175"/>
      <c r="AB2" s="175"/>
      <c r="AC2" s="144" t="s">
        <v>5</v>
      </c>
      <c r="AD2" s="144"/>
    </row>
    <row r="3" spans="1:35" s="26" customFormat="1" ht="62.25" customHeight="1" x14ac:dyDescent="0.25">
      <c r="A3" s="141"/>
      <c r="B3" s="137" t="s">
        <v>53</v>
      </c>
      <c r="C3" s="137"/>
      <c r="D3" s="137" t="s">
        <v>50</v>
      </c>
      <c r="E3" s="137" t="s">
        <v>16</v>
      </c>
      <c r="F3" s="137"/>
      <c r="G3" s="137"/>
      <c r="H3" s="137" t="s">
        <v>32</v>
      </c>
      <c r="I3" s="137"/>
      <c r="J3" s="137"/>
      <c r="K3" s="137" t="s">
        <v>7</v>
      </c>
      <c r="L3" s="137"/>
      <c r="M3" s="137"/>
      <c r="N3" s="137" t="s">
        <v>66</v>
      </c>
      <c r="O3" s="137"/>
      <c r="P3" s="137"/>
      <c r="Q3" s="137" t="s">
        <v>8</v>
      </c>
      <c r="R3" s="137"/>
      <c r="S3" s="137"/>
      <c r="T3" s="131" t="s">
        <v>6</v>
      </c>
      <c r="U3" s="132"/>
      <c r="V3" s="133"/>
      <c r="W3" s="137" t="s">
        <v>54</v>
      </c>
      <c r="X3" s="137"/>
      <c r="Y3" s="137" t="s">
        <v>47</v>
      </c>
      <c r="Z3" s="137" t="s">
        <v>9</v>
      </c>
      <c r="AA3" s="137"/>
      <c r="AB3" s="137"/>
      <c r="AC3" s="137" t="s">
        <v>10</v>
      </c>
      <c r="AD3" s="137"/>
      <c r="AE3" s="137"/>
    </row>
    <row r="4" spans="1:35" s="27" customFormat="1" ht="18.75" customHeight="1" x14ac:dyDescent="0.25">
      <c r="A4" s="141"/>
      <c r="B4" s="134">
        <v>2023</v>
      </c>
      <c r="C4" s="134">
        <v>2024</v>
      </c>
      <c r="D4" s="136" t="s">
        <v>2</v>
      </c>
      <c r="E4" s="134">
        <v>2023</v>
      </c>
      <c r="F4" s="134">
        <v>2024</v>
      </c>
      <c r="G4" s="136" t="s">
        <v>2</v>
      </c>
      <c r="H4" s="134">
        <v>2023</v>
      </c>
      <c r="I4" s="134">
        <v>2024</v>
      </c>
      <c r="J4" s="136" t="s">
        <v>2</v>
      </c>
      <c r="K4" s="134">
        <v>2023</v>
      </c>
      <c r="L4" s="134">
        <v>2024</v>
      </c>
      <c r="M4" s="136" t="s">
        <v>2</v>
      </c>
      <c r="N4" s="134">
        <v>2023</v>
      </c>
      <c r="O4" s="134">
        <v>2024</v>
      </c>
      <c r="P4" s="136" t="s">
        <v>2</v>
      </c>
      <c r="Q4" s="134">
        <v>2023</v>
      </c>
      <c r="R4" s="134">
        <v>2024</v>
      </c>
      <c r="S4" s="136" t="s">
        <v>2</v>
      </c>
      <c r="T4" s="134">
        <v>2023</v>
      </c>
      <c r="U4" s="134">
        <v>2024</v>
      </c>
      <c r="V4" s="136" t="s">
        <v>2</v>
      </c>
      <c r="W4" s="134">
        <v>2023</v>
      </c>
      <c r="X4" s="134">
        <v>2024</v>
      </c>
      <c r="Y4" s="136" t="s">
        <v>2</v>
      </c>
      <c r="Z4" s="134">
        <v>2023</v>
      </c>
      <c r="AA4" s="134">
        <v>2024</v>
      </c>
      <c r="AB4" s="136" t="s">
        <v>2</v>
      </c>
      <c r="AC4" s="134">
        <v>2023</v>
      </c>
      <c r="AD4" s="134">
        <v>2024</v>
      </c>
      <c r="AE4" s="136" t="s">
        <v>2</v>
      </c>
    </row>
    <row r="5" spans="1:35" s="27" customFormat="1" ht="6" hidden="1" customHeight="1" x14ac:dyDescent="0.25">
      <c r="A5" s="141"/>
      <c r="B5" s="135"/>
      <c r="C5" s="135"/>
      <c r="D5" s="136"/>
      <c r="E5" s="135"/>
      <c r="F5" s="135"/>
      <c r="G5" s="136"/>
      <c r="H5" s="135"/>
      <c r="I5" s="135"/>
      <c r="J5" s="136"/>
      <c r="K5" s="135"/>
      <c r="L5" s="135"/>
      <c r="M5" s="136"/>
      <c r="N5" s="135"/>
      <c r="O5" s="135"/>
      <c r="P5" s="136"/>
      <c r="Q5" s="135"/>
      <c r="R5" s="135"/>
      <c r="S5" s="136"/>
      <c r="T5" s="135"/>
      <c r="U5" s="135"/>
      <c r="V5" s="136"/>
      <c r="W5" s="135"/>
      <c r="X5" s="135"/>
      <c r="Y5" s="136"/>
      <c r="Z5" s="135"/>
      <c r="AA5" s="135"/>
      <c r="AB5" s="136"/>
      <c r="AC5" s="135"/>
      <c r="AD5" s="135"/>
      <c r="AE5" s="136"/>
    </row>
    <row r="6" spans="1:35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  <c r="AC6" s="42">
        <v>28</v>
      </c>
      <c r="AD6" s="42">
        <v>29</v>
      </c>
      <c r="AE6" s="42">
        <v>30</v>
      </c>
    </row>
    <row r="7" spans="1:35" s="30" customFormat="1" ht="18" customHeight="1" x14ac:dyDescent="0.25">
      <c r="A7" s="50" t="s">
        <v>21</v>
      </c>
      <c r="B7" s="79">
        <f>SUM(B8:B12)</f>
        <v>6067</v>
      </c>
      <c r="C7" s="28">
        <f>SUM(C8:C12)</f>
        <v>3953</v>
      </c>
      <c r="D7" s="52">
        <f>IF(B7=0,0,C7/B7)*100</f>
        <v>65.15576067249053</v>
      </c>
      <c r="E7" s="28">
        <f>SUM(E8:E12)</f>
        <v>5687</v>
      </c>
      <c r="F7" s="28">
        <f>SUM(F8:F12)</f>
        <v>3409</v>
      </c>
      <c r="G7" s="52">
        <f>IF(E7=0,0,F7/E7)*100</f>
        <v>59.943731317038861</v>
      </c>
      <c r="H7" s="28">
        <f>SUM(H8:H12)</f>
        <v>1004</v>
      </c>
      <c r="I7" s="28">
        <f>SUM(I8:I12)</f>
        <v>769</v>
      </c>
      <c r="J7" s="52">
        <f>IF(H7=0,0,I7/H7)*100</f>
        <v>76.593625498007967</v>
      </c>
      <c r="K7" s="28">
        <f>SUM(K8:K12)</f>
        <v>57</v>
      </c>
      <c r="L7" s="28">
        <f>SUM(L8:L12)</f>
        <v>90</v>
      </c>
      <c r="M7" s="52">
        <f>IF(K7=0,0,L7/K7)*100</f>
        <v>157.89473684210526</v>
      </c>
      <c r="N7" s="79">
        <f>SUM(N8:N12)</f>
        <v>0</v>
      </c>
      <c r="O7" s="79">
        <f>SUM(O8:O12)</f>
        <v>42</v>
      </c>
      <c r="P7" s="52">
        <f>IF(N7=0,0,O7/N7)*100</f>
        <v>0</v>
      </c>
      <c r="Q7" s="82">
        <f>SUM(Q8:Q12)</f>
        <v>15</v>
      </c>
      <c r="R7" s="28">
        <f>SUM(R8:R12)</f>
        <v>5</v>
      </c>
      <c r="S7" s="52">
        <f>IF(Q7=0,0,R7/Q7)*100</f>
        <v>33.333333333333329</v>
      </c>
      <c r="T7" s="28">
        <f>SUM(T8:T12)</f>
        <v>4167</v>
      </c>
      <c r="U7" s="28">
        <f>SUM(U8:U12)</f>
        <v>3028</v>
      </c>
      <c r="V7" s="52">
        <f>IF(T7=0,0,U7/T7)*100</f>
        <v>72.666186705063595</v>
      </c>
      <c r="W7" s="79">
        <f>SUM(W8:W12)</f>
        <v>3884</v>
      </c>
      <c r="X7" s="28">
        <f>SUM(X8:X12)</f>
        <v>2701</v>
      </c>
      <c r="Y7" s="52">
        <f>IF(W7=0,0,X7/W7)*100</f>
        <v>69.541709577754901</v>
      </c>
      <c r="Z7" s="28">
        <f>SUM(Z8:Z12)</f>
        <v>3683</v>
      </c>
      <c r="AA7" s="28">
        <f>SUM(AA8:AA12)</f>
        <v>2504</v>
      </c>
      <c r="AB7" s="52">
        <f>IF(Z7=0,0,AA7/Z7)*100</f>
        <v>67.988053217485742</v>
      </c>
      <c r="AC7" s="28">
        <f>SUM(AC8:AC12)</f>
        <v>1208</v>
      </c>
      <c r="AD7" s="28">
        <f>SUM(AD8:AD12)</f>
        <v>973</v>
      </c>
      <c r="AE7" s="52">
        <f>IF(AC7=0,0,AD7/AC7)*100</f>
        <v>80.546357615894038</v>
      </c>
      <c r="AF7" s="29"/>
      <c r="AI7" s="33"/>
    </row>
    <row r="8" spans="1:35" s="33" customFormat="1" ht="18" customHeight="1" x14ac:dyDescent="0.25">
      <c r="A8" s="94" t="s">
        <v>56</v>
      </c>
      <c r="B8" s="92">
        <f>'[5]15'!C8</f>
        <v>617</v>
      </c>
      <c r="C8" s="31">
        <f>[25]розрахунок!D10-'16'!C8</f>
        <v>388</v>
      </c>
      <c r="D8" s="53">
        <f t="shared" ref="D8:D12" si="0">IF(B8=0,0,C8/B8)*100</f>
        <v>62.884927066450572</v>
      </c>
      <c r="E8" s="31">
        <f>'[5]15'!F8</f>
        <v>596</v>
      </c>
      <c r="F8" s="31">
        <f>[25]розрахунок!H10-'16'!F8</f>
        <v>341</v>
      </c>
      <c r="G8" s="53">
        <f t="shared" ref="G8:G12" si="1">IF(E8=0,0,F8/E8)*100</f>
        <v>57.214765100671137</v>
      </c>
      <c r="H8" s="31">
        <f>'[5]15'!H8</f>
        <v>89</v>
      </c>
      <c r="I8" s="31">
        <f>[25]розрахунок!P10-'16'!I8</f>
        <v>66</v>
      </c>
      <c r="J8" s="53">
        <f t="shared" ref="J8:J12" si="2">IF(H8=0,0,I8/H8)*100</f>
        <v>74.157303370786522</v>
      </c>
      <c r="K8" s="31">
        <f>'[5]15'!L8</f>
        <v>0</v>
      </c>
      <c r="L8" s="31">
        <f>[25]розрахунок!BA10-'16'!L8</f>
        <v>5</v>
      </c>
      <c r="M8" s="53">
        <f t="shared" ref="M8:M12" si="3">IF(K8=0,0,L8/K8)*100</f>
        <v>0</v>
      </c>
      <c r="N8" s="80">
        <f>[25]розрахунок!AX10-'16'!N8</f>
        <v>0</v>
      </c>
      <c r="O8" s="80">
        <f>[25]розрахунок!AY10-'16'!O8</f>
        <v>11</v>
      </c>
      <c r="P8" s="53">
        <f t="shared" ref="P8:P12" si="4">IF(N8=0,0,O8/N8)*100</f>
        <v>0</v>
      </c>
      <c r="Q8" s="83">
        <f>'[5]15'!O8</f>
        <v>2</v>
      </c>
      <c r="R8" s="31">
        <f>[25]розрахунок!BO10-'16'!R8</f>
        <v>2</v>
      </c>
      <c r="S8" s="53">
        <f t="shared" ref="S8:S12" si="5">IF(Q8=0,0,R8/Q8)*100</f>
        <v>100</v>
      </c>
      <c r="T8" s="31">
        <f>'[5]15'!R8</f>
        <v>368</v>
      </c>
      <c r="U8" s="46">
        <f>'[9]1'!C11-'16'!U8</f>
        <v>323</v>
      </c>
      <c r="V8" s="53">
        <f t="shared" ref="V8:V12" si="6">IF(T8=0,0,U8/T8)*100</f>
        <v>87.771739130434781</v>
      </c>
      <c r="W8" s="66">
        <f>'[5]15'!U8</f>
        <v>423</v>
      </c>
      <c r="X8" s="46">
        <f>[25]розрахунок!DP10-'16'!X8</f>
        <v>304</v>
      </c>
      <c r="Y8" s="53">
        <f t="shared" ref="Y8:Y12" si="7">IF(W8=0,0,X8/W8)*100</f>
        <v>71.867612293144205</v>
      </c>
      <c r="Z8" s="31">
        <f>'[5]15'!X8</f>
        <v>414</v>
      </c>
      <c r="AA8" s="46">
        <f>[25]розрахунок!DV10-'16'!AA8</f>
        <v>266</v>
      </c>
      <c r="AB8" s="53">
        <f t="shared" ref="AB8:AB12" si="8">IF(Z8=0,0,AA8/Z8)*100</f>
        <v>64.251207729468589</v>
      </c>
      <c r="AC8" s="31">
        <f>'[5]15'!AA8</f>
        <v>103</v>
      </c>
      <c r="AD8" s="46">
        <f>[25]розрахунок!DZ10-'16'!AD8</f>
        <v>98</v>
      </c>
      <c r="AE8" s="53">
        <f t="shared" ref="AE8:AE12" si="9">IF(AC8=0,0,AD8/AC8)*100</f>
        <v>95.145631067961162</v>
      </c>
      <c r="AF8" s="29"/>
      <c r="AG8" s="32"/>
    </row>
    <row r="9" spans="1:35" s="34" customFormat="1" ht="18" customHeight="1" x14ac:dyDescent="0.25">
      <c r="A9" s="94" t="s">
        <v>57</v>
      </c>
      <c r="B9" s="92">
        <f>'[5]15'!C9</f>
        <v>477</v>
      </c>
      <c r="C9" s="80">
        <f>[25]розрахунок!D11-'16'!C9</f>
        <v>269</v>
      </c>
      <c r="D9" s="53">
        <f t="shared" si="0"/>
        <v>56.394129979035633</v>
      </c>
      <c r="E9" s="80">
        <f>'[5]15'!F9</f>
        <v>466</v>
      </c>
      <c r="F9" s="80">
        <f>[25]розрахунок!H11-'16'!F9</f>
        <v>241</v>
      </c>
      <c r="G9" s="53">
        <f t="shared" si="1"/>
        <v>51.716738197424895</v>
      </c>
      <c r="H9" s="80">
        <f>'[5]15'!H9</f>
        <v>71</v>
      </c>
      <c r="I9" s="80">
        <f>[25]розрахунок!P11-'16'!I9</f>
        <v>38</v>
      </c>
      <c r="J9" s="53">
        <f t="shared" si="2"/>
        <v>53.521126760563376</v>
      </c>
      <c r="K9" s="80">
        <f>'[5]15'!L9</f>
        <v>0</v>
      </c>
      <c r="L9" s="80">
        <f>[25]розрахунок!BA11-'16'!L9</f>
        <v>5</v>
      </c>
      <c r="M9" s="53">
        <f t="shared" si="3"/>
        <v>0</v>
      </c>
      <c r="N9" s="80">
        <f>[25]розрахунок!AX11-'16'!N9</f>
        <v>0</v>
      </c>
      <c r="O9" s="80">
        <f>[25]розрахунок!AY11-'16'!O9</f>
        <v>2</v>
      </c>
      <c r="P9" s="53">
        <f t="shared" si="4"/>
        <v>0</v>
      </c>
      <c r="Q9" s="83">
        <f>'[5]15'!O9</f>
        <v>10</v>
      </c>
      <c r="R9" s="80">
        <f>[25]розрахунок!BO11-'16'!R9</f>
        <v>0</v>
      </c>
      <c r="S9" s="53">
        <f t="shared" si="5"/>
        <v>0</v>
      </c>
      <c r="T9" s="80">
        <f>'[5]15'!R9</f>
        <v>219</v>
      </c>
      <c r="U9" s="46">
        <f>'[9]1'!C12-'16'!U9</f>
        <v>156</v>
      </c>
      <c r="V9" s="53">
        <f t="shared" si="6"/>
        <v>71.232876712328761</v>
      </c>
      <c r="W9" s="66">
        <f>'[5]15'!U9</f>
        <v>368</v>
      </c>
      <c r="X9" s="46">
        <f>[25]розрахунок!DP11-'16'!X9</f>
        <v>209</v>
      </c>
      <c r="Y9" s="53">
        <f t="shared" si="7"/>
        <v>56.79347826086957</v>
      </c>
      <c r="Z9" s="80">
        <f>'[5]15'!X9</f>
        <v>361</v>
      </c>
      <c r="AA9" s="46">
        <f>[25]розрахунок!DV11-'16'!AA9</f>
        <v>199</v>
      </c>
      <c r="AB9" s="53">
        <f t="shared" si="8"/>
        <v>55.124653739612185</v>
      </c>
      <c r="AC9" s="80">
        <f>'[5]15'!AA9</f>
        <v>61</v>
      </c>
      <c r="AD9" s="46">
        <f>[25]розрахунок!DZ11-'16'!AD9</f>
        <v>77</v>
      </c>
      <c r="AE9" s="53">
        <f t="shared" si="9"/>
        <v>126.22950819672131</v>
      </c>
      <c r="AF9" s="29"/>
      <c r="AG9" s="32"/>
    </row>
    <row r="10" spans="1:35" s="33" customFormat="1" ht="18" customHeight="1" x14ac:dyDescent="0.25">
      <c r="A10" s="94" t="s">
        <v>58</v>
      </c>
      <c r="B10" s="92">
        <f>'[5]15'!C10</f>
        <v>2748</v>
      </c>
      <c r="C10" s="80">
        <f>[25]розрахунок!D12-'16'!C10</f>
        <v>1725</v>
      </c>
      <c r="D10" s="53">
        <f t="shared" si="0"/>
        <v>62.772925764192145</v>
      </c>
      <c r="E10" s="80">
        <f>'[5]15'!F10</f>
        <v>2474</v>
      </c>
      <c r="F10" s="80">
        <f>[25]розрахунок!H12-'16'!F10</f>
        <v>1479</v>
      </c>
      <c r="G10" s="53">
        <f t="shared" si="1"/>
        <v>59.781729991915924</v>
      </c>
      <c r="H10" s="80">
        <f>'[5]15'!H10</f>
        <v>444</v>
      </c>
      <c r="I10" s="80">
        <f>[25]розрахунок!P12-'16'!I10</f>
        <v>280</v>
      </c>
      <c r="J10" s="53">
        <f t="shared" si="2"/>
        <v>63.063063063063062</v>
      </c>
      <c r="K10" s="80">
        <f>'[5]15'!L10</f>
        <v>29</v>
      </c>
      <c r="L10" s="80">
        <f>[25]розрахунок!BA12-'16'!L10</f>
        <v>34</v>
      </c>
      <c r="M10" s="53">
        <f t="shared" si="3"/>
        <v>117.24137931034481</v>
      </c>
      <c r="N10" s="80">
        <f>[25]розрахунок!AX12-'16'!N10</f>
        <v>0</v>
      </c>
      <c r="O10" s="80">
        <f>[25]розрахунок!AY12-'16'!O10</f>
        <v>7</v>
      </c>
      <c r="P10" s="53">
        <f t="shared" si="4"/>
        <v>0</v>
      </c>
      <c r="Q10" s="83">
        <f>'[5]15'!O10</f>
        <v>0</v>
      </c>
      <c r="R10" s="80">
        <f>[25]розрахунок!BO12-'16'!R10</f>
        <v>0</v>
      </c>
      <c r="S10" s="53">
        <f t="shared" si="5"/>
        <v>0</v>
      </c>
      <c r="T10" s="80">
        <f>'[5]15'!R10</f>
        <v>2138</v>
      </c>
      <c r="U10" s="46">
        <f>'[9]1'!C13-'16'!U10</f>
        <v>1380</v>
      </c>
      <c r="V10" s="53">
        <f t="shared" si="6"/>
        <v>64.546304957904582</v>
      </c>
      <c r="W10" s="66">
        <f>'[5]15'!U10</f>
        <v>1771</v>
      </c>
      <c r="X10" s="46">
        <f>[25]розрахунок!DP12-'16'!X10</f>
        <v>1194</v>
      </c>
      <c r="Y10" s="53">
        <f t="shared" si="7"/>
        <v>67.419536984754387</v>
      </c>
      <c r="Z10" s="80">
        <f>'[5]15'!X10</f>
        <v>1617</v>
      </c>
      <c r="AA10" s="46">
        <f>[25]розрахунок!DV12-'16'!AA10</f>
        <v>1101</v>
      </c>
      <c r="AB10" s="53">
        <f t="shared" si="8"/>
        <v>68.08905380333951</v>
      </c>
      <c r="AC10" s="80">
        <f>'[5]15'!AA10</f>
        <v>571</v>
      </c>
      <c r="AD10" s="46">
        <f>[25]розрахунок!DZ12-'16'!AD10</f>
        <v>374</v>
      </c>
      <c r="AE10" s="53">
        <f t="shared" si="9"/>
        <v>65.499124343257449</v>
      </c>
      <c r="AF10" s="29"/>
      <c r="AG10" s="32"/>
    </row>
    <row r="11" spans="1:35" s="33" customFormat="1" ht="18" customHeight="1" x14ac:dyDescent="0.25">
      <c r="A11" s="94" t="s">
        <v>59</v>
      </c>
      <c r="B11" s="92">
        <f>'[5]15'!C11</f>
        <v>1254</v>
      </c>
      <c r="C11" s="80">
        <f>[25]розрахунок!D13-'16'!C11</f>
        <v>870</v>
      </c>
      <c r="D11" s="53">
        <f t="shared" si="0"/>
        <v>69.377990430622006</v>
      </c>
      <c r="E11" s="80">
        <f>'[5]15'!F11</f>
        <v>1232</v>
      </c>
      <c r="F11" s="80">
        <f>[25]розрахунок!H13-'16'!F11</f>
        <v>734</v>
      </c>
      <c r="G11" s="53">
        <f t="shared" si="1"/>
        <v>59.577922077922075</v>
      </c>
      <c r="H11" s="80">
        <f>'[5]15'!H11</f>
        <v>258</v>
      </c>
      <c r="I11" s="80">
        <f>[25]розрахунок!P13-'16'!I11</f>
        <v>226</v>
      </c>
      <c r="J11" s="53">
        <f t="shared" si="2"/>
        <v>87.596899224806208</v>
      </c>
      <c r="K11" s="80">
        <f>'[5]15'!L11</f>
        <v>24</v>
      </c>
      <c r="L11" s="80">
        <f>[25]розрахунок!BA13-'16'!L11</f>
        <v>37</v>
      </c>
      <c r="M11" s="53">
        <f t="shared" si="3"/>
        <v>154.16666666666669</v>
      </c>
      <c r="N11" s="80">
        <f>[25]розрахунок!AX13-'16'!N11</f>
        <v>0</v>
      </c>
      <c r="O11" s="80">
        <f>[25]розрахунок!AY13-'16'!O11</f>
        <v>18</v>
      </c>
      <c r="P11" s="53">
        <f t="shared" si="4"/>
        <v>0</v>
      </c>
      <c r="Q11" s="83">
        <f>'[5]15'!O11</f>
        <v>3</v>
      </c>
      <c r="R11" s="80">
        <f>[25]розрахунок!BO13-'16'!R11</f>
        <v>0</v>
      </c>
      <c r="S11" s="53">
        <f t="shared" si="5"/>
        <v>0</v>
      </c>
      <c r="T11" s="80">
        <f>'[5]15'!R11</f>
        <v>884</v>
      </c>
      <c r="U11" s="46">
        <f>'[9]1'!C14-'16'!U11</f>
        <v>634</v>
      </c>
      <c r="V11" s="53">
        <f t="shared" si="6"/>
        <v>71.719457013574655</v>
      </c>
      <c r="W11" s="66">
        <f>'[5]15'!U11</f>
        <v>582</v>
      </c>
      <c r="X11" s="46">
        <f>[25]розрахунок!DP13-'16'!X11</f>
        <v>521</v>
      </c>
      <c r="Y11" s="53">
        <f t="shared" si="7"/>
        <v>89.518900343642613</v>
      </c>
      <c r="Z11" s="80">
        <f>'[5]15'!X11</f>
        <v>716</v>
      </c>
      <c r="AA11" s="46">
        <f>[25]розрахунок!DV13-'16'!AA11</f>
        <v>488</v>
      </c>
      <c r="AB11" s="53">
        <f t="shared" si="8"/>
        <v>68.156424581005581</v>
      </c>
      <c r="AC11" s="80">
        <f>'[5]15'!AA11</f>
        <v>130</v>
      </c>
      <c r="AD11" s="46">
        <f>[25]розрахунок!DZ13-'16'!AD11</f>
        <v>239</v>
      </c>
      <c r="AE11" s="53">
        <f t="shared" si="9"/>
        <v>183.84615384615384</v>
      </c>
      <c r="AF11" s="29"/>
      <c r="AG11" s="32"/>
    </row>
    <row r="12" spans="1:35" s="33" customFormat="1" ht="18" customHeight="1" x14ac:dyDescent="0.25">
      <c r="A12" s="94" t="s">
        <v>60</v>
      </c>
      <c r="B12" s="92">
        <f>'[5]15'!C12</f>
        <v>971</v>
      </c>
      <c r="C12" s="80">
        <f>[25]розрахунок!D14-'16'!C12</f>
        <v>701</v>
      </c>
      <c r="D12" s="53">
        <f t="shared" si="0"/>
        <v>72.193614830072093</v>
      </c>
      <c r="E12" s="80">
        <f>'[5]15'!F12</f>
        <v>919</v>
      </c>
      <c r="F12" s="80">
        <f>[25]розрахунок!H14-'16'!F12</f>
        <v>614</v>
      </c>
      <c r="G12" s="53">
        <f t="shared" si="1"/>
        <v>66.811751904243749</v>
      </c>
      <c r="H12" s="80">
        <f>'[5]15'!H12</f>
        <v>142</v>
      </c>
      <c r="I12" s="80">
        <f>[25]розрахунок!P14-'16'!I12</f>
        <v>159</v>
      </c>
      <c r="J12" s="53">
        <f t="shared" si="2"/>
        <v>111.9718309859155</v>
      </c>
      <c r="K12" s="80">
        <f>'[5]15'!L12</f>
        <v>4</v>
      </c>
      <c r="L12" s="80">
        <f>[25]розрахунок!BA14-'16'!L12</f>
        <v>9</v>
      </c>
      <c r="M12" s="53">
        <f t="shared" si="3"/>
        <v>225</v>
      </c>
      <c r="N12" s="80">
        <f>[25]розрахунок!AX14-'16'!N12</f>
        <v>0</v>
      </c>
      <c r="O12" s="80">
        <f>[25]розрахунок!AY14-'16'!O12</f>
        <v>4</v>
      </c>
      <c r="P12" s="53">
        <f t="shared" si="4"/>
        <v>0</v>
      </c>
      <c r="Q12" s="83">
        <f>'[5]15'!O12</f>
        <v>0</v>
      </c>
      <c r="R12" s="80">
        <f>[25]розрахунок!BO14-'16'!R12</f>
        <v>3</v>
      </c>
      <c r="S12" s="53">
        <f t="shared" si="5"/>
        <v>0</v>
      </c>
      <c r="T12" s="80">
        <f>'[5]15'!R12</f>
        <v>558</v>
      </c>
      <c r="U12" s="46">
        <f>'[9]1'!C15-'16'!U12</f>
        <v>535</v>
      </c>
      <c r="V12" s="53">
        <f t="shared" si="6"/>
        <v>95.878136200716852</v>
      </c>
      <c r="W12" s="66">
        <f>'[5]15'!U12</f>
        <v>740</v>
      </c>
      <c r="X12" s="46">
        <f>[25]розрахунок!DP14-'16'!X12</f>
        <v>473</v>
      </c>
      <c r="Y12" s="53">
        <f t="shared" si="7"/>
        <v>63.918918918918919</v>
      </c>
      <c r="Z12" s="80">
        <f>'[5]15'!X12</f>
        <v>575</v>
      </c>
      <c r="AA12" s="46">
        <f>[25]розрахунок!DV14-'16'!AA12</f>
        <v>450</v>
      </c>
      <c r="AB12" s="53">
        <f t="shared" si="8"/>
        <v>78.260869565217391</v>
      </c>
      <c r="AC12" s="80">
        <f>'[5]15'!AA12</f>
        <v>343</v>
      </c>
      <c r="AD12" s="46">
        <f>[25]розрахунок!DZ14-'16'!AD12</f>
        <v>185</v>
      </c>
      <c r="AE12" s="53">
        <f t="shared" si="9"/>
        <v>53.935860058309039</v>
      </c>
      <c r="AF12" s="29"/>
      <c r="AG12" s="32"/>
    </row>
    <row r="13" spans="1:35" ht="46.5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38"/>
      <c r="O13" s="38"/>
      <c r="P13" s="3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5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35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35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1:28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1:28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1:28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1:28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1:28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1:28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1:28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1:28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1:28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1:28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1:28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1:28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1:28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1:28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1:28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1:28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1:28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1:28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1:28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1:28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1:28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1:28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1:28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1:28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1:28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1:28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1:28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1:28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1:28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1:28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1:28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1:28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1:28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1:28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1:28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1:28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1:28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1:28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1:28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1:28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1:28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1:28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1:28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1:28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1:28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1:28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1:28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1:28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1:28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1:28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1:28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1:28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</sheetData>
  <mergeCells count="46">
    <mergeCell ref="Q13:AE13"/>
    <mergeCell ref="AA1:AB1"/>
    <mergeCell ref="AA2:AB2"/>
    <mergeCell ref="AC2:AD2"/>
    <mergeCell ref="Q3:S3"/>
    <mergeCell ref="T3:V3"/>
    <mergeCell ref="Z3:AB3"/>
    <mergeCell ref="AC3:AE3"/>
    <mergeCell ref="V4:V5"/>
    <mergeCell ref="Q4:Q5"/>
    <mergeCell ref="R4:R5"/>
    <mergeCell ref="S4:S5"/>
    <mergeCell ref="T4:T5"/>
    <mergeCell ref="U4:U5"/>
    <mergeCell ref="AC4:AC5"/>
    <mergeCell ref="AD4:AD5"/>
    <mergeCell ref="C1:M1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B3:D3"/>
    <mergeCell ref="AE4:AE5"/>
    <mergeCell ref="X4:X5"/>
    <mergeCell ref="Z4:Z5"/>
    <mergeCell ref="AA4:AA5"/>
    <mergeCell ref="AB4:AB5"/>
    <mergeCell ref="W3:Y3"/>
    <mergeCell ref="B4:B5"/>
    <mergeCell ref="D4:D5"/>
    <mergeCell ref="W4:W5"/>
    <mergeCell ref="Y4:Y5"/>
    <mergeCell ref="M4:M5"/>
    <mergeCell ref="N3:P3"/>
    <mergeCell ref="N4:N5"/>
    <mergeCell ref="O4:O5"/>
    <mergeCell ref="P4:P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9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68"/>
  <sheetViews>
    <sheetView zoomScale="75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L19" sqref="L19"/>
    </sheetView>
  </sheetViews>
  <sheetFormatPr defaultRowHeight="14.25" x14ac:dyDescent="0.2"/>
  <cols>
    <col min="1" max="1" width="29.140625" style="37" customWidth="1"/>
    <col min="2" max="2" width="10.42578125" style="72" customWidth="1"/>
    <col min="3" max="3" width="11" style="37" customWidth="1"/>
    <col min="4" max="4" width="7.85546875" style="72" customWidth="1"/>
    <col min="5" max="5" width="10.140625" style="37" customWidth="1"/>
    <col min="6" max="6" width="9.5703125" style="37" customWidth="1"/>
    <col min="7" max="7" width="7.42578125" style="37" customWidth="1"/>
    <col min="8" max="8" width="10" style="37" customWidth="1"/>
    <col min="9" max="9" width="9.140625" style="37" customWidth="1"/>
    <col min="10" max="10" width="7.42578125" style="37" customWidth="1"/>
    <col min="11" max="12" width="9.42578125" style="37" customWidth="1"/>
    <col min="13" max="13" width="9" style="37" customWidth="1"/>
    <col min="14" max="16" width="9" style="72" customWidth="1"/>
    <col min="17" max="17" width="8.5703125" style="37" customWidth="1"/>
    <col min="18" max="18" width="8.140625" style="37" customWidth="1"/>
    <col min="19" max="19" width="7.42578125" style="37" customWidth="1"/>
    <col min="20" max="20" width="8.5703125" style="37" customWidth="1"/>
    <col min="21" max="21" width="8.85546875" style="37" customWidth="1"/>
    <col min="22" max="22" width="7.28515625" style="37" customWidth="1"/>
    <col min="23" max="23" width="7.28515625" style="72" customWidth="1"/>
    <col min="24" max="24" width="9.7109375" style="37" customWidth="1"/>
    <col min="25" max="25" width="8.42578125" style="72" customWidth="1"/>
    <col min="26" max="26" width="8.28515625" style="37" customWidth="1"/>
    <col min="27" max="27" width="8.42578125" style="37" customWidth="1"/>
    <col min="28" max="28" width="8.28515625" style="37" customWidth="1"/>
    <col min="29" max="29" width="6.85546875" style="37" customWidth="1"/>
    <col min="30" max="30" width="7.85546875" style="37" customWidth="1"/>
    <col min="31" max="16384" width="9.140625" style="37"/>
  </cols>
  <sheetData>
    <row r="1" spans="1:35" s="22" customFormat="1" ht="59.25" customHeight="1" x14ac:dyDescent="0.35">
      <c r="C1" s="165" t="s">
        <v>81</v>
      </c>
      <c r="D1" s="165"/>
      <c r="E1" s="174"/>
      <c r="F1" s="174"/>
      <c r="G1" s="174"/>
      <c r="H1" s="174"/>
      <c r="I1" s="174"/>
      <c r="J1" s="174"/>
      <c r="K1" s="174"/>
      <c r="L1" s="174"/>
      <c r="M1" s="174"/>
      <c r="N1" s="108"/>
      <c r="O1" s="108"/>
      <c r="P1" s="108"/>
      <c r="Q1" s="57"/>
      <c r="R1" s="57"/>
      <c r="S1" s="57"/>
      <c r="T1" s="21"/>
      <c r="U1" s="21"/>
      <c r="V1" s="21"/>
      <c r="W1" s="21"/>
      <c r="X1" s="21"/>
      <c r="Y1" s="21"/>
      <c r="Z1" s="21"/>
      <c r="AA1" s="130"/>
      <c r="AB1" s="130"/>
      <c r="AC1" s="41"/>
      <c r="AE1" s="47" t="s">
        <v>11</v>
      </c>
    </row>
    <row r="2" spans="1:35" s="103" customFormat="1" ht="20.2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Q2" s="99"/>
      <c r="R2" s="99" t="s">
        <v>5</v>
      </c>
      <c r="S2" s="101"/>
      <c r="T2" s="102"/>
      <c r="U2" s="102"/>
      <c r="V2" s="102"/>
      <c r="W2" s="102"/>
      <c r="X2" s="102"/>
      <c r="Y2" s="102"/>
      <c r="AA2" s="175"/>
      <c r="AB2" s="175"/>
      <c r="AC2" s="144" t="s">
        <v>5</v>
      </c>
      <c r="AD2" s="144"/>
    </row>
    <row r="3" spans="1:35" s="26" customFormat="1" ht="72" customHeight="1" x14ac:dyDescent="0.25">
      <c r="A3" s="141"/>
      <c r="B3" s="137" t="s">
        <v>53</v>
      </c>
      <c r="C3" s="137"/>
      <c r="D3" s="137" t="s">
        <v>50</v>
      </c>
      <c r="E3" s="137" t="s">
        <v>16</v>
      </c>
      <c r="F3" s="137"/>
      <c r="G3" s="137"/>
      <c r="H3" s="137" t="s">
        <v>32</v>
      </c>
      <c r="I3" s="137"/>
      <c r="J3" s="137"/>
      <c r="K3" s="137" t="s">
        <v>7</v>
      </c>
      <c r="L3" s="137"/>
      <c r="M3" s="137"/>
      <c r="N3" s="137" t="s">
        <v>66</v>
      </c>
      <c r="O3" s="137"/>
      <c r="P3" s="137"/>
      <c r="Q3" s="137" t="s">
        <v>8</v>
      </c>
      <c r="R3" s="137"/>
      <c r="S3" s="137"/>
      <c r="T3" s="131" t="s">
        <v>6</v>
      </c>
      <c r="U3" s="132"/>
      <c r="V3" s="133"/>
      <c r="W3" s="137" t="s">
        <v>54</v>
      </c>
      <c r="X3" s="137"/>
      <c r="Y3" s="137" t="s">
        <v>47</v>
      </c>
      <c r="Z3" s="137" t="s">
        <v>9</v>
      </c>
      <c r="AA3" s="137"/>
      <c r="AB3" s="137"/>
      <c r="AC3" s="137" t="s">
        <v>10</v>
      </c>
      <c r="AD3" s="137"/>
      <c r="AE3" s="137"/>
    </row>
    <row r="4" spans="1:35" s="27" customFormat="1" ht="11.25" customHeight="1" x14ac:dyDescent="0.25">
      <c r="A4" s="141"/>
      <c r="B4" s="134">
        <v>2023</v>
      </c>
      <c r="C4" s="134">
        <v>2024</v>
      </c>
      <c r="D4" s="136" t="s">
        <v>2</v>
      </c>
      <c r="E4" s="134">
        <v>2023</v>
      </c>
      <c r="F4" s="134">
        <v>2024</v>
      </c>
      <c r="G4" s="136" t="s">
        <v>2</v>
      </c>
      <c r="H4" s="134">
        <v>2023</v>
      </c>
      <c r="I4" s="134">
        <v>2024</v>
      </c>
      <c r="J4" s="136" t="s">
        <v>2</v>
      </c>
      <c r="K4" s="134">
        <v>2023</v>
      </c>
      <c r="L4" s="134">
        <v>2024</v>
      </c>
      <c r="M4" s="136" t="s">
        <v>2</v>
      </c>
      <c r="N4" s="134">
        <v>2023</v>
      </c>
      <c r="O4" s="134">
        <v>2024</v>
      </c>
      <c r="P4" s="136" t="s">
        <v>2</v>
      </c>
      <c r="Q4" s="134">
        <v>2023</v>
      </c>
      <c r="R4" s="134">
        <v>2024</v>
      </c>
      <c r="S4" s="136" t="s">
        <v>2</v>
      </c>
      <c r="T4" s="134">
        <v>2023</v>
      </c>
      <c r="U4" s="134">
        <v>2024</v>
      </c>
      <c r="V4" s="136" t="s">
        <v>2</v>
      </c>
      <c r="W4" s="134">
        <v>2023</v>
      </c>
      <c r="X4" s="134">
        <v>2024</v>
      </c>
      <c r="Y4" s="136" t="s">
        <v>2</v>
      </c>
      <c r="Z4" s="134">
        <v>2023</v>
      </c>
      <c r="AA4" s="134">
        <v>2024</v>
      </c>
      <c r="AB4" s="136" t="s">
        <v>2</v>
      </c>
      <c r="AC4" s="134">
        <v>2023</v>
      </c>
      <c r="AD4" s="134">
        <v>2024</v>
      </c>
      <c r="AE4" s="136" t="s">
        <v>2</v>
      </c>
    </row>
    <row r="5" spans="1:35" s="27" customFormat="1" ht="6" customHeight="1" x14ac:dyDescent="0.25">
      <c r="A5" s="141"/>
      <c r="B5" s="135"/>
      <c r="C5" s="135"/>
      <c r="D5" s="136"/>
      <c r="E5" s="135"/>
      <c r="F5" s="135"/>
      <c r="G5" s="136"/>
      <c r="H5" s="135"/>
      <c r="I5" s="135"/>
      <c r="J5" s="136"/>
      <c r="K5" s="135"/>
      <c r="L5" s="135"/>
      <c r="M5" s="136"/>
      <c r="N5" s="135"/>
      <c r="O5" s="135"/>
      <c r="P5" s="136"/>
      <c r="Q5" s="135"/>
      <c r="R5" s="135"/>
      <c r="S5" s="136"/>
      <c r="T5" s="135"/>
      <c r="U5" s="135"/>
      <c r="V5" s="136"/>
      <c r="W5" s="135"/>
      <c r="X5" s="135"/>
      <c r="Y5" s="136"/>
      <c r="Z5" s="135"/>
      <c r="AA5" s="135"/>
      <c r="AB5" s="136"/>
      <c r="AC5" s="135"/>
      <c r="AD5" s="135"/>
      <c r="AE5" s="136"/>
    </row>
    <row r="6" spans="1:35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  <c r="AC6" s="42">
        <v>28</v>
      </c>
      <c r="AD6" s="42">
        <v>29</v>
      </c>
      <c r="AE6" s="42">
        <v>30</v>
      </c>
    </row>
    <row r="7" spans="1:35" s="30" customFormat="1" ht="16.5" customHeight="1" x14ac:dyDescent="0.25">
      <c r="A7" s="50" t="s">
        <v>21</v>
      </c>
      <c r="B7" s="79">
        <f>SUM(B8:B12)</f>
        <v>3356</v>
      </c>
      <c r="C7" s="28">
        <f>SUM(C8:C12)</f>
        <v>2852</v>
      </c>
      <c r="D7" s="52">
        <f>IF(B7=0,0,C7/B7)*100</f>
        <v>84.982121573301555</v>
      </c>
      <c r="E7" s="28">
        <f>SUM(E8:E12)</f>
        <v>3179</v>
      </c>
      <c r="F7" s="28">
        <f>SUM(F8:F12)</f>
        <v>2461</v>
      </c>
      <c r="G7" s="52">
        <f>IF(E7=0,0,F7/E7)*100</f>
        <v>77.414281220509594</v>
      </c>
      <c r="H7" s="28">
        <f>SUM(H8:H12)</f>
        <v>186</v>
      </c>
      <c r="I7" s="28">
        <f>SUM(I8:I12)</f>
        <v>387</v>
      </c>
      <c r="J7" s="52">
        <f>IF(H7=0,0,I7/H7)*100</f>
        <v>208.06451612903226</v>
      </c>
      <c r="K7" s="28">
        <f>SUM(K8:K12)</f>
        <v>13</v>
      </c>
      <c r="L7" s="28">
        <f>SUM(L8:L12)</f>
        <v>34</v>
      </c>
      <c r="M7" s="52">
        <f>IF(K7=0,0,L7/K7)*100</f>
        <v>261.53846153846155</v>
      </c>
      <c r="N7" s="79">
        <f>SUM(N8:N12)</f>
        <v>0</v>
      </c>
      <c r="O7" s="79">
        <f>SUM(O8:O12)</f>
        <v>28</v>
      </c>
      <c r="P7" s="52">
        <f>IF(N7=0,0,O7/N7)*100</f>
        <v>0</v>
      </c>
      <c r="Q7" s="28">
        <f>SUM(Q8:Q12)</f>
        <v>4</v>
      </c>
      <c r="R7" s="28">
        <f>SUM(R8:R12)</f>
        <v>11</v>
      </c>
      <c r="S7" s="52">
        <f>IF(Q7=0,0,R7/Q7)*100</f>
        <v>275</v>
      </c>
      <c r="T7" s="28">
        <f>SUM(T8:T12)</f>
        <v>1951</v>
      </c>
      <c r="U7" s="28">
        <f>SUM(U8:U12)</f>
        <v>2135</v>
      </c>
      <c r="V7" s="52">
        <f>IF(T7=0,0,U7/T7)*100</f>
        <v>109.43106099436186</v>
      </c>
      <c r="W7" s="79">
        <f>SUM(W8:W12)</f>
        <v>2278</v>
      </c>
      <c r="X7" s="28">
        <f>SUM(X8:X12)</f>
        <v>2127</v>
      </c>
      <c r="Y7" s="52">
        <f>IF(W7=0,0,X7/W7)*100</f>
        <v>93.371378402107112</v>
      </c>
      <c r="Z7" s="28">
        <f>SUM(Z8:Z12)</f>
        <v>2182</v>
      </c>
      <c r="AA7" s="28">
        <f>SUM(AA8:AA12)</f>
        <v>1990</v>
      </c>
      <c r="AB7" s="52">
        <f>IF(Z7=0,0,AA7/Z7)*100</f>
        <v>91.200733272227325</v>
      </c>
      <c r="AC7" s="28">
        <f>SUM(AC8:AC12)</f>
        <v>671</v>
      </c>
      <c r="AD7" s="28">
        <f>SUM(AD8:AD12)</f>
        <v>624</v>
      </c>
      <c r="AE7" s="52">
        <f>IF(AC7=0,0,AD7/AC7)*100</f>
        <v>92.995529061102829</v>
      </c>
      <c r="AF7" s="29"/>
      <c r="AI7" s="33"/>
    </row>
    <row r="8" spans="1:35" s="33" customFormat="1" ht="18" customHeight="1" x14ac:dyDescent="0.25">
      <c r="A8" s="94" t="s">
        <v>56</v>
      </c>
      <c r="B8" s="92">
        <f>'[5]16'!C8</f>
        <v>504</v>
      </c>
      <c r="C8" s="31">
        <f>[26]Шаблон!$M8+[26]Шаблон!$K8-[26]Шаблон!$L8+[27]Шаблон!$D8</f>
        <v>416</v>
      </c>
      <c r="D8" s="53">
        <f t="shared" ref="D8:D12" si="0">IF(B8=0,0,C8/B8)*100</f>
        <v>82.539682539682531</v>
      </c>
      <c r="E8" s="31">
        <f>'[5]16'!F8</f>
        <v>495</v>
      </c>
      <c r="F8" s="31">
        <f>[27]Шаблон!$D8</f>
        <v>374</v>
      </c>
      <c r="G8" s="53">
        <f t="shared" ref="G8:G12" si="1">IF(E8=0,0,F8/E8)*100</f>
        <v>75.555555555555557</v>
      </c>
      <c r="H8" s="31">
        <f>'[5]16'!$I8</f>
        <v>18</v>
      </c>
      <c r="I8" s="31">
        <f>[27]Шаблон!$F8+[26]Шаблон!$D8</f>
        <v>50</v>
      </c>
      <c r="J8" s="53">
        <f t="shared" ref="J8:J12" si="2">IF(H8=0,0,I8/H8)*100</f>
        <v>277.77777777777777</v>
      </c>
      <c r="K8" s="31">
        <f>'[5]16'!L8</f>
        <v>0</v>
      </c>
      <c r="L8" s="31">
        <f>[27]Шаблон!$J8</f>
        <v>6</v>
      </c>
      <c r="M8" s="53">
        <f t="shared" ref="M8:M12" si="3">IF(K8=0,0,L8/K8)*100</f>
        <v>0</v>
      </c>
      <c r="N8" s="80">
        <f>[28]Шаблон!I8</f>
        <v>0</v>
      </c>
      <c r="O8" s="80">
        <f>[26]Шаблон!I8</f>
        <v>5</v>
      </c>
      <c r="P8" s="53">
        <f t="shared" ref="P8:P12" si="4">IF(N8=0,0,O8/N8)*100</f>
        <v>0</v>
      </c>
      <c r="Q8" s="83">
        <f>'[5]16'!O8</f>
        <v>0</v>
      </c>
      <c r="R8" s="31">
        <f>[27]Шаблон!$K8+[27]Шаблон!$L8+[26]Шаблон!$G8</f>
        <v>8</v>
      </c>
      <c r="S8" s="53">
        <f t="shared" ref="S8:S12" si="5">IF(Q8=0,0,R8/Q8)*100</f>
        <v>0</v>
      </c>
      <c r="T8" s="31">
        <f>'[5]16'!R8</f>
        <v>313</v>
      </c>
      <c r="U8" s="46">
        <f>[27]Шаблон!$M8</f>
        <v>357</v>
      </c>
      <c r="V8" s="53">
        <f t="shared" ref="V8:V12" si="6">IF(T8=0,0,U8/T8)*100</f>
        <v>114.05750798722045</v>
      </c>
      <c r="W8" s="66">
        <f>'[5]16'!U8</f>
        <v>378</v>
      </c>
      <c r="X8" s="46">
        <f>[26]Шаблон!$M8+[27]Шаблон!$P8</f>
        <v>338</v>
      </c>
      <c r="Y8" s="53">
        <f t="shared" ref="Y8:Y12" si="7">IF(W8=0,0,X8/W8)*100</f>
        <v>89.417989417989418</v>
      </c>
      <c r="Z8" s="31">
        <f>'[5]16'!X8</f>
        <v>376</v>
      </c>
      <c r="AA8" s="46">
        <f>[27]Шаблон!$P8</f>
        <v>311</v>
      </c>
      <c r="AB8" s="53">
        <f t="shared" ref="AB8:AB12" si="8">IF(Z8=0,0,AA8/Z8)*100</f>
        <v>82.712765957446805</v>
      </c>
      <c r="AC8" s="31">
        <f>'[5]16'!AA8</f>
        <v>79</v>
      </c>
      <c r="AD8" s="46">
        <f>[27]Шаблон!$T8</f>
        <v>80</v>
      </c>
      <c r="AE8" s="53">
        <f t="shared" ref="AE8:AE12" si="9">IF(AC8=0,0,AD8/AC8)*100</f>
        <v>101.26582278481013</v>
      </c>
      <c r="AF8" s="29"/>
      <c r="AG8" s="32"/>
    </row>
    <row r="9" spans="1:35" s="34" customFormat="1" ht="18" customHeight="1" x14ac:dyDescent="0.25">
      <c r="A9" s="94" t="s">
        <v>57</v>
      </c>
      <c r="B9" s="92">
        <f>'[5]16'!C9</f>
        <v>373</v>
      </c>
      <c r="C9" s="80">
        <f>[26]Шаблон!$M9+[26]Шаблон!$K9-[26]Шаблон!$L9+[27]Шаблон!$D9</f>
        <v>383</v>
      </c>
      <c r="D9" s="53">
        <f t="shared" si="0"/>
        <v>102.68096514745308</v>
      </c>
      <c r="E9" s="80">
        <f>'[5]16'!F9</f>
        <v>343</v>
      </c>
      <c r="F9" s="80">
        <f>[27]Шаблон!$D9</f>
        <v>350</v>
      </c>
      <c r="G9" s="53">
        <f t="shared" si="1"/>
        <v>102.04081632653062</v>
      </c>
      <c r="H9" s="80">
        <f>'[5]16'!$I9</f>
        <v>16</v>
      </c>
      <c r="I9" s="80">
        <f>[27]Шаблон!$F9+[26]Шаблон!$D9</f>
        <v>21</v>
      </c>
      <c r="J9" s="53">
        <f t="shared" si="2"/>
        <v>131.25</v>
      </c>
      <c r="K9" s="80">
        <f>'[5]16'!L9</f>
        <v>0</v>
      </c>
      <c r="L9" s="80">
        <f>[27]Шаблон!$J9</f>
        <v>2</v>
      </c>
      <c r="M9" s="53">
        <f t="shared" si="3"/>
        <v>0</v>
      </c>
      <c r="N9" s="80">
        <f>[28]Шаблон!I9</f>
        <v>0</v>
      </c>
      <c r="O9" s="80">
        <f>[26]Шаблон!I9</f>
        <v>6</v>
      </c>
      <c r="P9" s="53">
        <f t="shared" si="4"/>
        <v>0</v>
      </c>
      <c r="Q9" s="83">
        <f>'[5]16'!O9</f>
        <v>3</v>
      </c>
      <c r="R9" s="80">
        <f>[27]Шаблон!$K9+[27]Шаблон!$L9+[26]Шаблон!$G9</f>
        <v>0</v>
      </c>
      <c r="S9" s="53">
        <f t="shared" si="5"/>
        <v>0</v>
      </c>
      <c r="T9" s="80">
        <f>'[5]16'!R9</f>
        <v>164</v>
      </c>
      <c r="U9" s="46">
        <f>[27]Шаблон!$M9</f>
        <v>203</v>
      </c>
      <c r="V9" s="53">
        <f t="shared" si="6"/>
        <v>123.78048780487805</v>
      </c>
      <c r="W9" s="66">
        <f>'[5]16'!U9</f>
        <v>292</v>
      </c>
      <c r="X9" s="46">
        <f>[26]Шаблон!$M9+[27]Шаблон!$P9</f>
        <v>325</v>
      </c>
      <c r="Y9" s="53">
        <f t="shared" si="7"/>
        <v>111.30136986301369</v>
      </c>
      <c r="Z9" s="80">
        <f>'[5]16'!X9</f>
        <v>265</v>
      </c>
      <c r="AA9" s="46">
        <f>[27]Шаблон!$P9</f>
        <v>308</v>
      </c>
      <c r="AB9" s="53">
        <f t="shared" si="8"/>
        <v>116.22641509433961</v>
      </c>
      <c r="AC9" s="80">
        <f>'[5]16'!AA9</f>
        <v>74</v>
      </c>
      <c r="AD9" s="46">
        <f>[27]Шаблон!$T9</f>
        <v>85</v>
      </c>
      <c r="AE9" s="53">
        <f t="shared" si="9"/>
        <v>114.86486486486487</v>
      </c>
      <c r="AF9" s="29"/>
      <c r="AG9" s="32"/>
    </row>
    <row r="10" spans="1:35" s="33" customFormat="1" ht="18" customHeight="1" x14ac:dyDescent="0.25">
      <c r="A10" s="94" t="s">
        <v>58</v>
      </c>
      <c r="B10" s="92">
        <f>'[5]16'!C10</f>
        <v>1162</v>
      </c>
      <c r="C10" s="80">
        <f>[26]Шаблон!$M10+[26]Шаблон!$K10-[26]Шаблон!$L10+[27]Шаблон!$D10</f>
        <v>853</v>
      </c>
      <c r="D10" s="53">
        <f t="shared" si="0"/>
        <v>73.407917383821001</v>
      </c>
      <c r="E10" s="80">
        <f>'[5]16'!F10</f>
        <v>1054</v>
      </c>
      <c r="F10" s="80">
        <f>[27]Шаблон!$D10</f>
        <v>698</v>
      </c>
      <c r="G10" s="53">
        <f t="shared" si="1"/>
        <v>66.223908918406067</v>
      </c>
      <c r="H10" s="80">
        <f>'[5]16'!$I10</f>
        <v>81</v>
      </c>
      <c r="I10" s="80">
        <f>[27]Шаблон!$F10+[26]Шаблон!$D10</f>
        <v>115</v>
      </c>
      <c r="J10" s="53">
        <f t="shared" si="2"/>
        <v>141.97530864197532</v>
      </c>
      <c r="K10" s="80">
        <f>'[5]16'!L10</f>
        <v>6</v>
      </c>
      <c r="L10" s="80">
        <f>[27]Шаблон!$J10</f>
        <v>17</v>
      </c>
      <c r="M10" s="53">
        <f t="shared" si="3"/>
        <v>283.33333333333337</v>
      </c>
      <c r="N10" s="80">
        <f>[28]Шаблон!I10</f>
        <v>0</v>
      </c>
      <c r="O10" s="80">
        <f>[26]Шаблон!I10</f>
        <v>8</v>
      </c>
      <c r="P10" s="53">
        <f t="shared" si="4"/>
        <v>0</v>
      </c>
      <c r="Q10" s="83">
        <f>'[5]16'!O10</f>
        <v>0</v>
      </c>
      <c r="R10" s="80">
        <f>[27]Шаблон!$K10+[27]Шаблон!$L10+[26]Шаблон!$G10</f>
        <v>0</v>
      </c>
      <c r="S10" s="53">
        <f t="shared" si="5"/>
        <v>0</v>
      </c>
      <c r="T10" s="80">
        <f>'[5]16'!R10</f>
        <v>667</v>
      </c>
      <c r="U10" s="46">
        <f>[27]Шаблон!$M10</f>
        <v>667</v>
      </c>
      <c r="V10" s="53">
        <f t="shared" si="6"/>
        <v>100</v>
      </c>
      <c r="W10" s="66">
        <f>'[5]16'!U10</f>
        <v>768</v>
      </c>
      <c r="X10" s="46">
        <f>[26]Шаблон!$M10+[27]Шаблон!$P10</f>
        <v>608</v>
      </c>
      <c r="Y10" s="53">
        <f t="shared" si="7"/>
        <v>79.166666666666657</v>
      </c>
      <c r="Z10" s="80">
        <f>'[5]16'!X10</f>
        <v>709</v>
      </c>
      <c r="AA10" s="46">
        <f>[27]Шаблон!$P10</f>
        <v>539</v>
      </c>
      <c r="AB10" s="53">
        <f t="shared" si="8"/>
        <v>76.022566995768699</v>
      </c>
      <c r="AC10" s="80">
        <f>'[5]16'!AA10</f>
        <v>219</v>
      </c>
      <c r="AD10" s="46">
        <f>[27]Шаблон!$T10</f>
        <v>164</v>
      </c>
      <c r="AE10" s="53">
        <f t="shared" si="9"/>
        <v>74.885844748858446</v>
      </c>
      <c r="AF10" s="29"/>
      <c r="AG10" s="32"/>
    </row>
    <row r="11" spans="1:35" s="33" customFormat="1" ht="18" customHeight="1" x14ac:dyDescent="0.25">
      <c r="A11" s="94" t="s">
        <v>59</v>
      </c>
      <c r="B11" s="92">
        <f>'[5]16'!C11</f>
        <v>664</v>
      </c>
      <c r="C11" s="80">
        <f>[26]Шаблон!$M11+[26]Шаблон!$K11-[26]Шаблон!$L11+[27]Шаблон!$D11</f>
        <v>613</v>
      </c>
      <c r="D11" s="53">
        <f t="shared" si="0"/>
        <v>92.319277108433738</v>
      </c>
      <c r="E11" s="80">
        <f>'[5]16'!F11</f>
        <v>657</v>
      </c>
      <c r="F11" s="80">
        <f>[27]Шаблон!$D11</f>
        <v>503</v>
      </c>
      <c r="G11" s="53">
        <f t="shared" si="1"/>
        <v>76.560121765601224</v>
      </c>
      <c r="H11" s="80">
        <f>'[5]16'!$I11</f>
        <v>33</v>
      </c>
      <c r="I11" s="80">
        <f>[27]Шаблон!$F11+[26]Шаблон!$D11</f>
        <v>123</v>
      </c>
      <c r="J11" s="53">
        <f t="shared" si="2"/>
        <v>372.72727272727269</v>
      </c>
      <c r="K11" s="80">
        <f>'[5]16'!L11</f>
        <v>6</v>
      </c>
      <c r="L11" s="80">
        <f>[27]Шаблон!$J11</f>
        <v>7</v>
      </c>
      <c r="M11" s="53">
        <f t="shared" si="3"/>
        <v>116.66666666666667</v>
      </c>
      <c r="N11" s="80">
        <f>[28]Шаблон!I11</f>
        <v>0</v>
      </c>
      <c r="O11" s="80">
        <f>[26]Шаблон!I11</f>
        <v>7</v>
      </c>
      <c r="P11" s="53">
        <f t="shared" si="4"/>
        <v>0</v>
      </c>
      <c r="Q11" s="83">
        <f>'[5]16'!O11</f>
        <v>1</v>
      </c>
      <c r="R11" s="80">
        <f>[27]Шаблон!$K11+[27]Шаблон!$L11+[26]Шаблон!$G11</f>
        <v>2</v>
      </c>
      <c r="S11" s="53">
        <f t="shared" si="5"/>
        <v>200</v>
      </c>
      <c r="T11" s="80">
        <f>'[5]16'!R11</f>
        <v>465</v>
      </c>
      <c r="U11" s="46">
        <f>[27]Шаблон!$M11</f>
        <v>436</v>
      </c>
      <c r="V11" s="53">
        <f t="shared" si="6"/>
        <v>93.763440860215056</v>
      </c>
      <c r="W11" s="66">
        <f>'[5]16'!U11</f>
        <v>427</v>
      </c>
      <c r="X11" s="46">
        <f>[26]Шаблон!$M11+[27]Шаблон!$P11</f>
        <v>392</v>
      </c>
      <c r="Y11" s="53">
        <f t="shared" si="7"/>
        <v>91.803278688524586</v>
      </c>
      <c r="Z11" s="80">
        <f>'[5]16'!X11</f>
        <v>425</v>
      </c>
      <c r="AA11" s="46">
        <f>[27]Шаблон!$P11</f>
        <v>379</v>
      </c>
      <c r="AB11" s="53">
        <f t="shared" si="8"/>
        <v>89.17647058823529</v>
      </c>
      <c r="AC11" s="80">
        <f>'[5]16'!AA11</f>
        <v>185</v>
      </c>
      <c r="AD11" s="46">
        <f>[27]Шаблон!$T11</f>
        <v>162</v>
      </c>
      <c r="AE11" s="53">
        <f t="shared" si="9"/>
        <v>87.567567567567579</v>
      </c>
      <c r="AF11" s="29"/>
      <c r="AG11" s="32"/>
    </row>
    <row r="12" spans="1:35" s="33" customFormat="1" ht="18" customHeight="1" x14ac:dyDescent="0.25">
      <c r="A12" s="94" t="s">
        <v>60</v>
      </c>
      <c r="B12" s="92">
        <f>'[5]16'!C12</f>
        <v>653</v>
      </c>
      <c r="C12" s="80">
        <f>[26]Шаблон!$M12+[26]Шаблон!$K12-[26]Шаблон!$L12+[27]Шаблон!$D12</f>
        <v>587</v>
      </c>
      <c r="D12" s="53">
        <f t="shared" si="0"/>
        <v>89.892802450229709</v>
      </c>
      <c r="E12" s="80">
        <f>'[5]16'!F12</f>
        <v>630</v>
      </c>
      <c r="F12" s="80">
        <f>[27]Шаблон!$D12</f>
        <v>536</v>
      </c>
      <c r="G12" s="53">
        <f t="shared" si="1"/>
        <v>85.079365079365076</v>
      </c>
      <c r="H12" s="80">
        <f>'[5]16'!$I12</f>
        <v>38</v>
      </c>
      <c r="I12" s="80">
        <f>[27]Шаблон!$F12+[26]Шаблон!$D12</f>
        <v>78</v>
      </c>
      <c r="J12" s="53">
        <f t="shared" si="2"/>
        <v>205.26315789473685</v>
      </c>
      <c r="K12" s="80">
        <f>'[5]16'!L12</f>
        <v>1</v>
      </c>
      <c r="L12" s="80">
        <f>[27]Шаблон!$J12</f>
        <v>2</v>
      </c>
      <c r="M12" s="53">
        <f t="shared" si="3"/>
        <v>200</v>
      </c>
      <c r="N12" s="80">
        <f>[28]Шаблон!I12</f>
        <v>0</v>
      </c>
      <c r="O12" s="80">
        <f>[26]Шаблон!I12</f>
        <v>2</v>
      </c>
      <c r="P12" s="53">
        <f t="shared" si="4"/>
        <v>0</v>
      </c>
      <c r="Q12" s="83">
        <f>'[5]16'!O12</f>
        <v>0</v>
      </c>
      <c r="R12" s="80">
        <f>[27]Шаблон!$K12+[27]Шаблон!$L12+[26]Шаблон!$G12</f>
        <v>1</v>
      </c>
      <c r="S12" s="53">
        <f t="shared" si="5"/>
        <v>0</v>
      </c>
      <c r="T12" s="80">
        <f>'[5]16'!R12</f>
        <v>342</v>
      </c>
      <c r="U12" s="46">
        <f>[27]Шаблон!$M12</f>
        <v>472</v>
      </c>
      <c r="V12" s="53">
        <f t="shared" si="6"/>
        <v>138.01169590643275</v>
      </c>
      <c r="W12" s="66">
        <f>'[5]16'!U12</f>
        <v>413</v>
      </c>
      <c r="X12" s="46">
        <f>[26]Шаблон!$M12+[27]Шаблон!$P12</f>
        <v>464</v>
      </c>
      <c r="Y12" s="53">
        <f t="shared" si="7"/>
        <v>112.34866828087166</v>
      </c>
      <c r="Z12" s="80">
        <f>'[5]16'!X12</f>
        <v>407</v>
      </c>
      <c r="AA12" s="46">
        <f>[27]Шаблон!$P12</f>
        <v>453</v>
      </c>
      <c r="AB12" s="53">
        <f t="shared" si="8"/>
        <v>111.30221130221129</v>
      </c>
      <c r="AC12" s="80">
        <f>'[5]16'!AA12</f>
        <v>114</v>
      </c>
      <c r="AD12" s="46">
        <f>[27]Шаблон!$T12</f>
        <v>133</v>
      </c>
      <c r="AE12" s="53">
        <f t="shared" si="9"/>
        <v>116.66666666666667</v>
      </c>
      <c r="AF12" s="29"/>
      <c r="AG12" s="32"/>
    </row>
    <row r="13" spans="1:35" ht="51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38"/>
      <c r="O13" s="38"/>
      <c r="P13" s="3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5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35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35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1:28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1:28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1:28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1:28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1:28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1:28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1:28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1:28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1:28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1:28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1:28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1:28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1:28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1:28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1:28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1:28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1:28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1:28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1:28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1:28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1:28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1:28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1:28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1:28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1:28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1:28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1:28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1:28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1:28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1:28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1:28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1:28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1:28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1:28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1:28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1:28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1:28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1:28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1:28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1:28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1:28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1:28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1:28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1:28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1:28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1:28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1:28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1:28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1:28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1:28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1:28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1:28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</sheetData>
  <mergeCells count="46">
    <mergeCell ref="A3:A5"/>
    <mergeCell ref="E3:G3"/>
    <mergeCell ref="H3:J3"/>
    <mergeCell ref="K3:M3"/>
    <mergeCell ref="C4:C5"/>
    <mergeCell ref="E4:E5"/>
    <mergeCell ref="F4:F5"/>
    <mergeCell ref="M4:M5"/>
    <mergeCell ref="H4:H5"/>
    <mergeCell ref="I4:I5"/>
    <mergeCell ref="B3:D3"/>
    <mergeCell ref="B4:B5"/>
    <mergeCell ref="D4:D5"/>
    <mergeCell ref="C1:M1"/>
    <mergeCell ref="G4:G5"/>
    <mergeCell ref="Q13:AE13"/>
    <mergeCell ref="T3:V3"/>
    <mergeCell ref="Z3:AB3"/>
    <mergeCell ref="Z4:Z5"/>
    <mergeCell ref="Q4:Q5"/>
    <mergeCell ref="R4:R5"/>
    <mergeCell ref="AA1:AB1"/>
    <mergeCell ref="AD4:AD5"/>
    <mergeCell ref="J4:J5"/>
    <mergeCell ref="K4:K5"/>
    <mergeCell ref="L4:L5"/>
    <mergeCell ref="AC4:AC5"/>
    <mergeCell ref="AA2:AB2"/>
    <mergeCell ref="AC2:AD2"/>
    <mergeCell ref="T4:T5"/>
    <mergeCell ref="U4:U5"/>
    <mergeCell ref="V4:V5"/>
    <mergeCell ref="W3:Y3"/>
    <mergeCell ref="W4:W5"/>
    <mergeCell ref="Y4:Y5"/>
    <mergeCell ref="AC3:AE3"/>
    <mergeCell ref="AE4:AE5"/>
    <mergeCell ref="AA4:AA5"/>
    <mergeCell ref="AB4:AB5"/>
    <mergeCell ref="X4:X5"/>
    <mergeCell ref="N3:P3"/>
    <mergeCell ref="N4:N5"/>
    <mergeCell ref="O4:O5"/>
    <mergeCell ref="P4:P5"/>
    <mergeCell ref="Q3:S3"/>
    <mergeCell ref="S4:S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9" max="1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69"/>
  <sheetViews>
    <sheetView tabSelected="1" zoomScale="75" zoomScaleNormal="75" zoomScaleSheetLayoutView="87" workbookViewId="0">
      <pane xSplit="1" ySplit="7" topLeftCell="B8" activePane="bottomRight" state="frozen"/>
      <selection activeCell="A4" sqref="A4:A6"/>
      <selection pane="topRight" activeCell="A4" sqref="A4:A6"/>
      <selection pane="bottomLeft" activeCell="A4" sqref="A4:A6"/>
      <selection pane="bottomRight" activeCell="G28" sqref="G28"/>
    </sheetView>
  </sheetViews>
  <sheetFormatPr defaultRowHeight="14.25" x14ac:dyDescent="0.2"/>
  <cols>
    <col min="1" max="1" width="30.42578125" style="37" customWidth="1"/>
    <col min="2" max="2" width="9.7109375" style="72" customWidth="1"/>
    <col min="3" max="3" width="8" style="72" customWidth="1"/>
    <col min="4" max="4" width="10.85546875" style="37" customWidth="1"/>
    <col min="5" max="5" width="9.7109375" style="37" customWidth="1"/>
    <col min="6" max="6" width="10" style="37" customWidth="1"/>
    <col min="7" max="7" width="7.42578125" style="37" customWidth="1"/>
    <col min="8" max="8" width="10.85546875" style="37" customWidth="1"/>
    <col min="9" max="10" width="10.140625" style="37" customWidth="1"/>
    <col min="11" max="11" width="11" style="37" customWidth="1"/>
    <col min="12" max="12" width="10.7109375" style="37" customWidth="1"/>
    <col min="13" max="13" width="9" style="37" customWidth="1"/>
    <col min="14" max="16" width="9" style="72" customWidth="1"/>
    <col min="17" max="18" width="9" style="37" customWidth="1"/>
    <col min="19" max="19" width="9.7109375" style="37" customWidth="1"/>
    <col min="20" max="20" width="8.5703125" style="37" customWidth="1"/>
    <col min="21" max="21" width="10.140625" style="37" customWidth="1"/>
    <col min="22" max="22" width="8.140625" style="37" customWidth="1"/>
    <col min="23" max="23" width="9.42578125" style="72" customWidth="1"/>
    <col min="24" max="24" width="9.5703125" style="72" customWidth="1"/>
    <col min="25" max="25" width="9.7109375" style="37" customWidth="1"/>
    <col min="26" max="26" width="8.28515625" style="37" customWidth="1"/>
    <col min="27" max="27" width="8.42578125" style="37" customWidth="1"/>
    <col min="28" max="28" width="7.5703125" style="37" customWidth="1"/>
    <col min="29" max="29" width="8.5703125" style="37" customWidth="1"/>
    <col min="30" max="30" width="8" style="37" customWidth="1"/>
    <col min="31" max="16384" width="9.140625" style="37"/>
  </cols>
  <sheetData>
    <row r="1" spans="1:35" s="22" customFormat="1" ht="62.25" customHeight="1" x14ac:dyDescent="0.35">
      <c r="B1" s="128" t="s">
        <v>71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21"/>
      <c r="U1" s="21"/>
      <c r="V1" s="21"/>
      <c r="W1" s="21"/>
      <c r="X1" s="21"/>
      <c r="Y1" s="21"/>
      <c r="Z1" s="21"/>
      <c r="AA1" s="130"/>
      <c r="AB1" s="130"/>
      <c r="AC1" s="41"/>
      <c r="AE1" s="47" t="s">
        <v>11</v>
      </c>
    </row>
    <row r="2" spans="1:35" s="22" customFormat="1" ht="26.25" customHeight="1" x14ac:dyDescent="0.35">
      <c r="B2" s="95"/>
      <c r="C2" s="96"/>
      <c r="D2" s="127" t="s">
        <v>61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96"/>
      <c r="T2" s="21"/>
      <c r="U2" s="21"/>
      <c r="V2" s="21"/>
      <c r="W2" s="21"/>
      <c r="X2" s="21"/>
      <c r="Y2" s="21"/>
      <c r="Z2" s="21"/>
      <c r="AA2" s="97"/>
      <c r="AB2" s="97"/>
      <c r="AC2" s="41"/>
      <c r="AE2" s="47"/>
    </row>
    <row r="3" spans="1:35" s="25" customFormat="1" ht="14.25" customHeight="1" x14ac:dyDescent="0.25">
      <c r="A3" s="23"/>
      <c r="B3" s="68"/>
      <c r="C3" s="68"/>
      <c r="D3" s="23"/>
      <c r="E3" s="23"/>
      <c r="F3" s="23"/>
      <c r="G3" s="23"/>
      <c r="H3" s="23"/>
      <c r="I3" s="23"/>
      <c r="J3" s="23"/>
      <c r="K3" s="23"/>
      <c r="L3" s="23"/>
      <c r="M3" s="45" t="s">
        <v>5</v>
      </c>
      <c r="N3" s="45"/>
      <c r="O3" s="45"/>
      <c r="P3" s="45"/>
      <c r="Q3" s="45"/>
      <c r="R3" s="23"/>
      <c r="S3" s="23"/>
      <c r="T3" s="24"/>
      <c r="U3" s="24"/>
      <c r="V3" s="24"/>
      <c r="W3" s="24"/>
      <c r="X3" s="24"/>
      <c r="Y3" s="24"/>
      <c r="AA3" s="140"/>
      <c r="AB3" s="140"/>
      <c r="AC3" s="138" t="s">
        <v>5</v>
      </c>
      <c r="AD3" s="138"/>
    </row>
    <row r="4" spans="1:35" s="26" customFormat="1" ht="69" customHeight="1" x14ac:dyDescent="0.25">
      <c r="A4" s="141"/>
      <c r="B4" s="137" t="s">
        <v>53</v>
      </c>
      <c r="C4" s="137"/>
      <c r="D4" s="137" t="s">
        <v>50</v>
      </c>
      <c r="E4" s="137" t="s">
        <v>16</v>
      </c>
      <c r="F4" s="137"/>
      <c r="G4" s="137"/>
      <c r="H4" s="137" t="s">
        <v>32</v>
      </c>
      <c r="I4" s="137"/>
      <c r="J4" s="137"/>
      <c r="K4" s="137" t="s">
        <v>7</v>
      </c>
      <c r="L4" s="137"/>
      <c r="M4" s="137"/>
      <c r="N4" s="137" t="s">
        <v>66</v>
      </c>
      <c r="O4" s="137"/>
      <c r="P4" s="137"/>
      <c r="Q4" s="137" t="s">
        <v>8</v>
      </c>
      <c r="R4" s="137"/>
      <c r="S4" s="137"/>
      <c r="T4" s="131" t="s">
        <v>6</v>
      </c>
      <c r="U4" s="132"/>
      <c r="V4" s="133"/>
      <c r="W4" s="137" t="s">
        <v>54</v>
      </c>
      <c r="X4" s="137"/>
      <c r="Y4" s="137" t="s">
        <v>47</v>
      </c>
      <c r="Z4" s="137" t="s">
        <v>9</v>
      </c>
      <c r="AA4" s="137"/>
      <c r="AB4" s="137"/>
      <c r="AC4" s="137" t="s">
        <v>10</v>
      </c>
      <c r="AD4" s="137"/>
      <c r="AE4" s="137"/>
    </row>
    <row r="5" spans="1:35" s="27" customFormat="1" ht="13.5" customHeight="1" x14ac:dyDescent="0.25">
      <c r="A5" s="141"/>
      <c r="B5" s="134">
        <v>2023</v>
      </c>
      <c r="C5" s="134">
        <v>2024</v>
      </c>
      <c r="D5" s="136" t="s">
        <v>2</v>
      </c>
      <c r="E5" s="134">
        <v>2023</v>
      </c>
      <c r="F5" s="134">
        <v>2024</v>
      </c>
      <c r="G5" s="136" t="s">
        <v>2</v>
      </c>
      <c r="H5" s="134">
        <v>2023</v>
      </c>
      <c r="I5" s="134">
        <v>2024</v>
      </c>
      <c r="J5" s="136" t="s">
        <v>2</v>
      </c>
      <c r="K5" s="134">
        <v>2023</v>
      </c>
      <c r="L5" s="134">
        <v>2024</v>
      </c>
      <c r="M5" s="136" t="s">
        <v>2</v>
      </c>
      <c r="N5" s="134">
        <v>2023</v>
      </c>
      <c r="O5" s="134">
        <v>2024</v>
      </c>
      <c r="P5" s="136" t="s">
        <v>2</v>
      </c>
      <c r="Q5" s="134">
        <v>2023</v>
      </c>
      <c r="R5" s="134">
        <v>2024</v>
      </c>
      <c r="S5" s="136" t="s">
        <v>2</v>
      </c>
      <c r="T5" s="134">
        <v>2023</v>
      </c>
      <c r="U5" s="134">
        <v>2024</v>
      </c>
      <c r="V5" s="136" t="s">
        <v>2</v>
      </c>
      <c r="W5" s="134">
        <v>2023</v>
      </c>
      <c r="X5" s="134">
        <v>2024</v>
      </c>
      <c r="Y5" s="136" t="s">
        <v>2</v>
      </c>
      <c r="Z5" s="134">
        <v>2023</v>
      </c>
      <c r="AA5" s="134">
        <v>2024</v>
      </c>
      <c r="AB5" s="136" t="s">
        <v>2</v>
      </c>
      <c r="AC5" s="134">
        <v>2023</v>
      </c>
      <c r="AD5" s="134">
        <v>2024</v>
      </c>
      <c r="AE5" s="136" t="s">
        <v>2</v>
      </c>
    </row>
    <row r="6" spans="1:35" s="27" customFormat="1" ht="4.5" customHeight="1" x14ac:dyDescent="0.25">
      <c r="A6" s="141"/>
      <c r="B6" s="135"/>
      <c r="C6" s="135"/>
      <c r="D6" s="136"/>
      <c r="E6" s="135"/>
      <c r="F6" s="135"/>
      <c r="G6" s="136"/>
      <c r="H6" s="135"/>
      <c r="I6" s="135"/>
      <c r="J6" s="136"/>
      <c r="K6" s="135"/>
      <c r="L6" s="135"/>
      <c r="M6" s="136"/>
      <c r="N6" s="135"/>
      <c r="O6" s="135"/>
      <c r="P6" s="136"/>
      <c r="Q6" s="135"/>
      <c r="R6" s="135"/>
      <c r="S6" s="136"/>
      <c r="T6" s="135"/>
      <c r="U6" s="135"/>
      <c r="V6" s="136"/>
      <c r="W6" s="135"/>
      <c r="X6" s="135"/>
      <c r="Y6" s="136"/>
      <c r="Z6" s="135"/>
      <c r="AA6" s="135"/>
      <c r="AB6" s="136"/>
      <c r="AC6" s="135"/>
      <c r="AD6" s="135"/>
      <c r="AE6" s="136"/>
    </row>
    <row r="7" spans="1:35" s="44" customFormat="1" ht="11.25" customHeight="1" x14ac:dyDescent="0.2">
      <c r="A7" s="42" t="s">
        <v>3</v>
      </c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  <c r="Y7" s="42">
        <v>24</v>
      </c>
      <c r="Z7" s="42">
        <v>25</v>
      </c>
      <c r="AA7" s="42">
        <v>26</v>
      </c>
      <c r="AB7" s="42">
        <v>27</v>
      </c>
      <c r="AC7" s="42">
        <v>28</v>
      </c>
      <c r="AD7" s="42">
        <v>29</v>
      </c>
      <c r="AE7" s="42">
        <v>30</v>
      </c>
    </row>
    <row r="8" spans="1:35" s="30" customFormat="1" ht="15.75" customHeight="1" x14ac:dyDescent="0.25">
      <c r="A8" s="50" t="s">
        <v>21</v>
      </c>
      <c r="B8" s="79">
        <f>SUM(B9:B13)</f>
        <v>1813</v>
      </c>
      <c r="C8" s="79">
        <f>SUM(C9:C13)</f>
        <v>2219</v>
      </c>
      <c r="D8" s="52">
        <f>IF(B8=0,0,C8/B8)*100</f>
        <v>122.39382239382239</v>
      </c>
      <c r="E8" s="28">
        <f>SUM(E9:E13)</f>
        <v>1755</v>
      </c>
      <c r="F8" s="28">
        <f>SUM(F9:F13)</f>
        <v>2170</v>
      </c>
      <c r="G8" s="52">
        <f>IF(E8=0,0,F8/E8)*100</f>
        <v>123.64672364672364</v>
      </c>
      <c r="H8" s="28">
        <f>SUM(H9:H13)</f>
        <v>76</v>
      </c>
      <c r="I8" s="28">
        <f>SUM(I9:I13)</f>
        <v>191</v>
      </c>
      <c r="J8" s="52">
        <f>IF(H8=0,0,I8/H8)*100</f>
        <v>251.31578947368419</v>
      </c>
      <c r="K8" s="28">
        <f>SUM(K9:K13)</f>
        <v>5</v>
      </c>
      <c r="L8" s="28">
        <f>SUM(L9:L13)</f>
        <v>34</v>
      </c>
      <c r="M8" s="52">
        <f>IF(K8=0,0,L8/K8)*100</f>
        <v>680</v>
      </c>
      <c r="N8" s="79">
        <f>SUM(N9:N13)</f>
        <v>0</v>
      </c>
      <c r="O8" s="79">
        <f>SUM(O9:O13)</f>
        <v>6</v>
      </c>
      <c r="P8" s="52">
        <f>IF(N8=0,0,O8/N8)*100</f>
        <v>0</v>
      </c>
      <c r="Q8" s="82">
        <f>SUM(Q9:Q13)</f>
        <v>4</v>
      </c>
      <c r="R8" s="28">
        <f>SUM(R9:R13)</f>
        <v>3</v>
      </c>
      <c r="S8" s="52">
        <f>IF(Q8=0,0,R8/Q8)*100</f>
        <v>75</v>
      </c>
      <c r="T8" s="28">
        <f>SUM(T9:T13)</f>
        <v>1319</v>
      </c>
      <c r="U8" s="28">
        <f>SUM(U9:U13)</f>
        <v>1942</v>
      </c>
      <c r="V8" s="52">
        <f>IF(T8=0,0,U8/T8)*100</f>
        <v>147.23275208491282</v>
      </c>
      <c r="W8" s="79">
        <f>SUM(W9:W13)</f>
        <v>1201</v>
      </c>
      <c r="X8" s="79">
        <f>SUM(X9:X13)</f>
        <v>1692</v>
      </c>
      <c r="Y8" s="52">
        <f>IF(W8=0,0,X8/W8)*100</f>
        <v>140.8825978351374</v>
      </c>
      <c r="Z8" s="28">
        <f>SUM(Z9:Z13)</f>
        <v>1168</v>
      </c>
      <c r="AA8" s="28">
        <f>SUM(AA9:AA13)</f>
        <v>1675</v>
      </c>
      <c r="AB8" s="52">
        <f>IF(Z8=0,0,AA8/Z8)*100</f>
        <v>143.40753424657535</v>
      </c>
      <c r="AC8" s="28">
        <f>SUM(AC9:AC13)</f>
        <v>480</v>
      </c>
      <c r="AD8" s="28">
        <f>SUM(AD9:AD13)</f>
        <v>653</v>
      </c>
      <c r="AE8" s="52">
        <f>IF(AC8=0,0,AD8/AC8)*100</f>
        <v>136.04166666666666</v>
      </c>
      <c r="AF8" s="29"/>
      <c r="AI8" s="33"/>
    </row>
    <row r="9" spans="1:35" s="33" customFormat="1" ht="18" customHeight="1" x14ac:dyDescent="0.25">
      <c r="A9" s="94" t="s">
        <v>56</v>
      </c>
      <c r="B9" s="92">
        <f>'[5]2'!C8</f>
        <v>155</v>
      </c>
      <c r="C9" s="80">
        <f>[6]Шаблон!$M8+[6]Шаблон!$K8-[6]Шаблон!$L8+[7]Шаблон!$D8</f>
        <v>248</v>
      </c>
      <c r="D9" s="53">
        <f t="shared" ref="D9:D13" si="0">IF(B9=0,0,C9/B9)*100</f>
        <v>160</v>
      </c>
      <c r="E9" s="31">
        <f>'[5]2'!F8</f>
        <v>153</v>
      </c>
      <c r="F9" s="31">
        <f>[7]Шаблон!$D8</f>
        <v>244</v>
      </c>
      <c r="G9" s="53">
        <f t="shared" ref="G9:G13" si="1">IF(E9=0,0,F9/E9)*100</f>
        <v>159.47712418300654</v>
      </c>
      <c r="H9" s="31">
        <f>'[5]2'!I8</f>
        <v>3</v>
      </c>
      <c r="I9" s="31">
        <f>[7]Шаблон!$F8+[6]Шаблон!$D8</f>
        <v>18</v>
      </c>
      <c r="J9" s="53">
        <f t="shared" ref="J9:J13" si="2">IF(H9=0,0,I9/H9)*100</f>
        <v>600</v>
      </c>
      <c r="K9" s="31">
        <f>'[5]2'!L8</f>
        <v>0</v>
      </c>
      <c r="L9" s="31">
        <f>[7]Шаблон!$J8</f>
        <v>2</v>
      </c>
      <c r="M9" s="53">
        <f t="shared" ref="M9:M13" si="3">IF(K9=0,0,L9/K9)*100</f>
        <v>0</v>
      </c>
      <c r="N9" s="80">
        <f>[8]Шаблон!I8</f>
        <v>0</v>
      </c>
      <c r="O9" s="80">
        <f>[6]Шаблон!I8</f>
        <v>1</v>
      </c>
      <c r="P9" s="53">
        <f t="shared" ref="P9:P13" si="4">IF(N9=0,0,O9/N9)*100</f>
        <v>0</v>
      </c>
      <c r="Q9" s="83">
        <f>'[5]2'!O8</f>
        <v>1</v>
      </c>
      <c r="R9" s="31">
        <f>[7]Шаблон!$K8+[7]Шаблон!$L8+[6]Шаблон!$G8</f>
        <v>3</v>
      </c>
      <c r="S9" s="53">
        <f t="shared" ref="S9:S13" si="5">IF(Q9=0,0,R9/Q9)*100</f>
        <v>300</v>
      </c>
      <c r="T9" s="93">
        <f>'[5]2'!R8</f>
        <v>106</v>
      </c>
      <c r="U9" s="46">
        <f>'[9]1'!D11</f>
        <v>233</v>
      </c>
      <c r="V9" s="53">
        <f t="shared" ref="V9:V13" si="6">IF(T9=0,0,U9/T9)*100</f>
        <v>219.81132075471697</v>
      </c>
      <c r="W9" s="66">
        <f>'[5]2'!U8</f>
        <v>119</v>
      </c>
      <c r="X9" s="46">
        <f>[7]Шаблон!$P8+[6]Шаблон!$M8</f>
        <v>194</v>
      </c>
      <c r="Y9" s="53">
        <f t="shared" ref="Y9:Y13" si="7">IF(W9=0,0,X9/W9)*100</f>
        <v>163.0252100840336</v>
      </c>
      <c r="Z9" s="31">
        <f>'[5]2'!X8</f>
        <v>117</v>
      </c>
      <c r="AA9" s="46">
        <f>[7]Шаблон!$P8</f>
        <v>191</v>
      </c>
      <c r="AB9" s="53">
        <f t="shared" ref="AB9:AB13" si="8">IF(Z9=0,0,AA9/Z9)*100</f>
        <v>163.24786324786325</v>
      </c>
      <c r="AC9" s="31">
        <f>'[5]2'!AA8</f>
        <v>37</v>
      </c>
      <c r="AD9" s="46">
        <f>[7]Шаблон!$T8</f>
        <v>73</v>
      </c>
      <c r="AE9" s="53">
        <f t="shared" ref="AE9:AE13" si="9">IF(AC9=0,0,AD9/AC9)*100</f>
        <v>197.29729729729729</v>
      </c>
      <c r="AF9" s="29"/>
      <c r="AG9" s="32"/>
    </row>
    <row r="10" spans="1:35" s="34" customFormat="1" ht="18" customHeight="1" x14ac:dyDescent="0.25">
      <c r="A10" s="94" t="s">
        <v>57</v>
      </c>
      <c r="B10" s="92">
        <f>'[5]2'!C9</f>
        <v>102</v>
      </c>
      <c r="C10" s="80">
        <f>[6]Шаблон!$M9+[6]Шаблон!$K9-[6]Шаблон!$L9+[7]Шаблон!$D9</f>
        <v>163</v>
      </c>
      <c r="D10" s="53">
        <f t="shared" si="0"/>
        <v>159.80392156862746</v>
      </c>
      <c r="E10" s="80">
        <f>'[5]2'!F9</f>
        <v>101</v>
      </c>
      <c r="F10" s="80">
        <f>[7]Шаблон!$D9</f>
        <v>163</v>
      </c>
      <c r="G10" s="53">
        <f t="shared" si="1"/>
        <v>161.38613861386139</v>
      </c>
      <c r="H10" s="80">
        <f>'[5]2'!I9</f>
        <v>3</v>
      </c>
      <c r="I10" s="80">
        <f>[7]Шаблон!$F9+[6]Шаблон!$D9</f>
        <v>3</v>
      </c>
      <c r="J10" s="53">
        <f t="shared" si="2"/>
        <v>100</v>
      </c>
      <c r="K10" s="80">
        <f>'[5]2'!L9</f>
        <v>0</v>
      </c>
      <c r="L10" s="80">
        <f>[7]Шаблон!$J9</f>
        <v>2</v>
      </c>
      <c r="M10" s="53">
        <f t="shared" si="3"/>
        <v>0</v>
      </c>
      <c r="N10" s="80">
        <f>[8]Шаблон!I9</f>
        <v>0</v>
      </c>
      <c r="O10" s="80">
        <f>[6]Шаблон!I9</f>
        <v>0</v>
      </c>
      <c r="P10" s="53">
        <f t="shared" si="4"/>
        <v>0</v>
      </c>
      <c r="Q10" s="83">
        <f>'[5]2'!O9</f>
        <v>1</v>
      </c>
      <c r="R10" s="80">
        <f>[7]Шаблон!$K9+[7]Шаблон!$L9+[6]Шаблон!$G9</f>
        <v>0</v>
      </c>
      <c r="S10" s="53">
        <f t="shared" si="5"/>
        <v>0</v>
      </c>
      <c r="T10" s="93">
        <f>'[5]2'!R9</f>
        <v>42</v>
      </c>
      <c r="U10" s="46">
        <f>'[9]1'!D12</f>
        <v>100</v>
      </c>
      <c r="V10" s="53">
        <f t="shared" si="6"/>
        <v>238.0952380952381</v>
      </c>
      <c r="W10" s="66">
        <f>'[5]2'!U9</f>
        <v>79</v>
      </c>
      <c r="X10" s="46">
        <f>[7]Шаблон!$P9+[6]Шаблон!$M9</f>
        <v>138</v>
      </c>
      <c r="Y10" s="53">
        <f t="shared" si="7"/>
        <v>174.68354430379748</v>
      </c>
      <c r="Z10" s="80">
        <f>'[5]2'!X9</f>
        <v>78</v>
      </c>
      <c r="AA10" s="46">
        <f>[7]Шаблон!$P9</f>
        <v>138</v>
      </c>
      <c r="AB10" s="53">
        <f t="shared" si="8"/>
        <v>176.92307692307691</v>
      </c>
      <c r="AC10" s="80">
        <f>'[5]2'!AA9</f>
        <v>21</v>
      </c>
      <c r="AD10" s="46">
        <f>[7]Шаблон!$T9</f>
        <v>51</v>
      </c>
      <c r="AE10" s="53">
        <f t="shared" si="9"/>
        <v>242.85714285714283</v>
      </c>
      <c r="AF10" s="29"/>
      <c r="AG10" s="32"/>
    </row>
    <row r="11" spans="1:35" s="33" customFormat="1" ht="18" customHeight="1" x14ac:dyDescent="0.25">
      <c r="A11" s="94" t="s">
        <v>58</v>
      </c>
      <c r="B11" s="92">
        <f>'[5]2'!C10</f>
        <v>919</v>
      </c>
      <c r="C11" s="80">
        <f>[6]Шаблон!$M10+[6]Шаблон!$K10-[6]Шаблон!$L10+[7]Шаблон!$D10</f>
        <v>906</v>
      </c>
      <c r="D11" s="53">
        <f t="shared" si="0"/>
        <v>98.585418933623501</v>
      </c>
      <c r="E11" s="80">
        <f>'[5]2'!F10</f>
        <v>876</v>
      </c>
      <c r="F11" s="80">
        <f>[7]Шаблон!$D10</f>
        <v>882</v>
      </c>
      <c r="G11" s="53">
        <f t="shared" si="1"/>
        <v>100.68493150684932</v>
      </c>
      <c r="H11" s="80">
        <f>'[5]2'!I10</f>
        <v>40</v>
      </c>
      <c r="I11" s="80">
        <f>[7]Шаблон!$F10+[6]Шаблон!$D10</f>
        <v>78</v>
      </c>
      <c r="J11" s="53">
        <f t="shared" si="2"/>
        <v>195</v>
      </c>
      <c r="K11" s="80">
        <f>'[5]2'!L10</f>
        <v>4</v>
      </c>
      <c r="L11" s="80">
        <f>[7]Шаблон!$J10</f>
        <v>14</v>
      </c>
      <c r="M11" s="53">
        <f t="shared" si="3"/>
        <v>350</v>
      </c>
      <c r="N11" s="80">
        <f>[8]Шаблон!I10</f>
        <v>0</v>
      </c>
      <c r="O11" s="80">
        <f>[6]Шаблон!I10</f>
        <v>1</v>
      </c>
      <c r="P11" s="53">
        <f t="shared" si="4"/>
        <v>0</v>
      </c>
      <c r="Q11" s="83">
        <f>'[5]2'!O10</f>
        <v>0</v>
      </c>
      <c r="R11" s="80">
        <f>[7]Шаблон!$K10+[7]Шаблон!$L10+[6]Шаблон!$G10</f>
        <v>0</v>
      </c>
      <c r="S11" s="53">
        <f t="shared" si="5"/>
        <v>0</v>
      </c>
      <c r="T11" s="93">
        <f>'[5]2'!R10</f>
        <v>743</v>
      </c>
      <c r="U11" s="46">
        <f>'[9]1'!D13</f>
        <v>833</v>
      </c>
      <c r="V11" s="53">
        <f t="shared" si="6"/>
        <v>112.11305518169583</v>
      </c>
      <c r="W11" s="66">
        <f>'[5]2'!U10</f>
        <v>614</v>
      </c>
      <c r="X11" s="46">
        <f>[7]Шаблон!$P10+[6]Шаблон!$M10</f>
        <v>687</v>
      </c>
      <c r="Y11" s="53">
        <f t="shared" si="7"/>
        <v>111.88925081433226</v>
      </c>
      <c r="Z11" s="80">
        <f>'[5]2'!X10</f>
        <v>587</v>
      </c>
      <c r="AA11" s="46">
        <f>[7]Шаблон!$P10</f>
        <v>680</v>
      </c>
      <c r="AB11" s="53">
        <f t="shared" si="8"/>
        <v>115.84327086882453</v>
      </c>
      <c r="AC11" s="80">
        <f>'[5]2'!AA10</f>
        <v>246</v>
      </c>
      <c r="AD11" s="46">
        <f>[7]Шаблон!$T10</f>
        <v>224</v>
      </c>
      <c r="AE11" s="53">
        <f t="shared" si="9"/>
        <v>91.056910569105682</v>
      </c>
      <c r="AF11" s="29"/>
      <c r="AG11" s="32"/>
    </row>
    <row r="12" spans="1:35" s="33" customFormat="1" ht="18" customHeight="1" x14ac:dyDescent="0.25">
      <c r="A12" s="94" t="s">
        <v>59</v>
      </c>
      <c r="B12" s="92">
        <f>'[5]2'!C11</f>
        <v>328</v>
      </c>
      <c r="C12" s="80">
        <f>[6]Шаблон!$M11+[6]Шаблон!$K11-[6]Шаблон!$L11+[7]Шаблон!$D11</f>
        <v>481</v>
      </c>
      <c r="D12" s="53">
        <f t="shared" si="0"/>
        <v>146.64634146341464</v>
      </c>
      <c r="E12" s="80">
        <f>'[5]2'!F11</f>
        <v>322</v>
      </c>
      <c r="F12" s="80">
        <f>[7]Шаблон!$D11</f>
        <v>470</v>
      </c>
      <c r="G12" s="53">
        <f t="shared" si="1"/>
        <v>145.96273291925465</v>
      </c>
      <c r="H12" s="80">
        <f>'[5]2'!I11</f>
        <v>12</v>
      </c>
      <c r="I12" s="80">
        <f>[7]Шаблон!$F11+[6]Шаблон!$D11</f>
        <v>50</v>
      </c>
      <c r="J12" s="53">
        <f t="shared" si="2"/>
        <v>416.66666666666669</v>
      </c>
      <c r="K12" s="80">
        <f>'[5]2'!L11</f>
        <v>1</v>
      </c>
      <c r="L12" s="80">
        <f>[7]Шаблон!$J11</f>
        <v>15</v>
      </c>
      <c r="M12" s="53">
        <f t="shared" si="3"/>
        <v>1500</v>
      </c>
      <c r="N12" s="80">
        <f>[8]Шаблон!I11</f>
        <v>0</v>
      </c>
      <c r="O12" s="80">
        <f>[6]Шаблон!I11</f>
        <v>4</v>
      </c>
      <c r="P12" s="53">
        <f t="shared" si="4"/>
        <v>0</v>
      </c>
      <c r="Q12" s="83">
        <f>'[5]2'!O11</f>
        <v>2</v>
      </c>
      <c r="R12" s="80">
        <f>[7]Шаблон!$K11+[7]Шаблон!$L11+[6]Шаблон!$G11</f>
        <v>0</v>
      </c>
      <c r="S12" s="53">
        <f t="shared" si="5"/>
        <v>0</v>
      </c>
      <c r="T12" s="93">
        <f>'[5]2'!R11</f>
        <v>245</v>
      </c>
      <c r="U12" s="46">
        <f>'[9]1'!D14</f>
        <v>408</v>
      </c>
      <c r="V12" s="53">
        <f t="shared" si="6"/>
        <v>166.53061224489795</v>
      </c>
      <c r="W12" s="66">
        <f>'[5]2'!U11</f>
        <v>202</v>
      </c>
      <c r="X12" s="46">
        <f>[7]Шаблон!$P11+[6]Шаблон!$M11</f>
        <v>339</v>
      </c>
      <c r="Y12" s="53">
        <f t="shared" si="7"/>
        <v>167.8217821782178</v>
      </c>
      <c r="Z12" s="80">
        <f>'[5]2'!X11</f>
        <v>199</v>
      </c>
      <c r="AA12" s="46">
        <f>[7]Шаблон!$P11</f>
        <v>335</v>
      </c>
      <c r="AB12" s="53">
        <f t="shared" si="8"/>
        <v>168.34170854271358</v>
      </c>
      <c r="AC12" s="80">
        <f>'[5]2'!AA11</f>
        <v>89</v>
      </c>
      <c r="AD12" s="46">
        <f>[7]Шаблон!$T11</f>
        <v>162</v>
      </c>
      <c r="AE12" s="53">
        <f t="shared" si="9"/>
        <v>182.02247191011236</v>
      </c>
      <c r="AF12" s="29"/>
      <c r="AG12" s="32"/>
    </row>
    <row r="13" spans="1:35" s="33" customFormat="1" ht="18" customHeight="1" x14ac:dyDescent="0.25">
      <c r="A13" s="94" t="s">
        <v>60</v>
      </c>
      <c r="B13" s="92">
        <f>'[5]2'!C12</f>
        <v>309</v>
      </c>
      <c r="C13" s="80">
        <f>[6]Шаблон!$M12+[6]Шаблон!$K12-[6]Шаблон!$L12+[7]Шаблон!$D12</f>
        <v>421</v>
      </c>
      <c r="D13" s="53">
        <f t="shared" si="0"/>
        <v>136.24595469255664</v>
      </c>
      <c r="E13" s="80">
        <f>'[5]2'!F12</f>
        <v>303</v>
      </c>
      <c r="F13" s="80">
        <f>[7]Шаблон!$D12</f>
        <v>411</v>
      </c>
      <c r="G13" s="53">
        <f t="shared" si="1"/>
        <v>135.64356435643566</v>
      </c>
      <c r="H13" s="80">
        <f>'[5]2'!I12</f>
        <v>18</v>
      </c>
      <c r="I13" s="80">
        <f>[7]Шаблон!$F12+[6]Шаблон!$D12</f>
        <v>42</v>
      </c>
      <c r="J13" s="53">
        <f t="shared" si="2"/>
        <v>233.33333333333334</v>
      </c>
      <c r="K13" s="80">
        <f>'[5]2'!L12</f>
        <v>0</v>
      </c>
      <c r="L13" s="80">
        <f>[7]Шаблон!$J12</f>
        <v>1</v>
      </c>
      <c r="M13" s="53">
        <f t="shared" si="3"/>
        <v>0</v>
      </c>
      <c r="N13" s="80">
        <f>[8]Шаблон!I12</f>
        <v>0</v>
      </c>
      <c r="O13" s="80">
        <f>[6]Шаблон!I12</f>
        <v>0</v>
      </c>
      <c r="P13" s="53">
        <f t="shared" si="4"/>
        <v>0</v>
      </c>
      <c r="Q13" s="83">
        <f>'[5]2'!O12</f>
        <v>0</v>
      </c>
      <c r="R13" s="80">
        <f>[7]Шаблон!$K12+[7]Шаблон!$L12+[6]Шаблон!$G12</f>
        <v>0</v>
      </c>
      <c r="S13" s="53">
        <f t="shared" si="5"/>
        <v>0</v>
      </c>
      <c r="T13" s="93">
        <f>'[5]2'!R12</f>
        <v>183</v>
      </c>
      <c r="U13" s="46">
        <f>'[9]1'!D15</f>
        <v>368</v>
      </c>
      <c r="V13" s="53">
        <f t="shared" si="6"/>
        <v>201.0928961748634</v>
      </c>
      <c r="W13" s="66">
        <f>'[5]2'!U12</f>
        <v>187</v>
      </c>
      <c r="X13" s="46">
        <f>[7]Шаблон!$P12+[6]Шаблон!$M12</f>
        <v>334</v>
      </c>
      <c r="Y13" s="53">
        <f t="shared" si="7"/>
        <v>178.60962566844921</v>
      </c>
      <c r="Z13" s="80">
        <f>'[5]2'!X12</f>
        <v>187</v>
      </c>
      <c r="AA13" s="46">
        <f>[7]Шаблон!$P12</f>
        <v>331</v>
      </c>
      <c r="AB13" s="53">
        <f t="shared" si="8"/>
        <v>177.00534759358288</v>
      </c>
      <c r="AC13" s="80">
        <f>'[5]2'!AA12</f>
        <v>87</v>
      </c>
      <c r="AD13" s="46">
        <f>[7]Шаблон!$T12</f>
        <v>143</v>
      </c>
      <c r="AE13" s="53">
        <f t="shared" si="9"/>
        <v>164.36781609195404</v>
      </c>
      <c r="AF13" s="29"/>
      <c r="AG13" s="32"/>
    </row>
    <row r="14" spans="1:35" ht="60" customHeight="1" x14ac:dyDescent="0.2">
      <c r="A14" s="35"/>
      <c r="B14" s="71"/>
      <c r="C14" s="71"/>
      <c r="D14" s="35"/>
      <c r="E14" s="36"/>
      <c r="F14" s="35"/>
      <c r="G14" s="35"/>
      <c r="H14" s="35"/>
      <c r="I14" s="35"/>
      <c r="J14" s="35"/>
      <c r="K14" s="38"/>
      <c r="L14" s="38"/>
      <c r="M14" s="38"/>
      <c r="N14" s="38"/>
      <c r="O14" s="38"/>
      <c r="P14" s="38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5" x14ac:dyDescent="0.2">
      <c r="A15" s="39"/>
      <c r="B15" s="73"/>
      <c r="C15" s="73"/>
      <c r="D15" s="39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35" x14ac:dyDescent="0.2">
      <c r="A16" s="39"/>
      <c r="B16" s="73"/>
      <c r="C16" s="73"/>
      <c r="D16" s="39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x14ac:dyDescent="0.2">
      <c r="A17" s="39"/>
      <c r="B17" s="73"/>
      <c r="C17" s="73"/>
      <c r="D17" s="39"/>
      <c r="E17" s="39"/>
      <c r="F17" s="39"/>
      <c r="G17" s="39"/>
      <c r="H17" s="39"/>
      <c r="I17" s="39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1:28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1:28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1:28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1:28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1:28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1:28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1:28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1:28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1:28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1:28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1:28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1:28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1:28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1:28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1:28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1:28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1:28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1:28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1:28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1:28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1:28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1:28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1:28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1:28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1:28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1:28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1:28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1:28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1:28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1:28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1:28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1:28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1:28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1:28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1:28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1:28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1:28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</sheetData>
  <mergeCells count="47">
    <mergeCell ref="Q14:AE14"/>
    <mergeCell ref="AA3:AB3"/>
    <mergeCell ref="A4:A6"/>
    <mergeCell ref="E4:G4"/>
    <mergeCell ref="H4:J4"/>
    <mergeCell ref="K4:M4"/>
    <mergeCell ref="Q4:S4"/>
    <mergeCell ref="Z4:AB4"/>
    <mergeCell ref="D5:D6"/>
    <mergeCell ref="E5:E6"/>
    <mergeCell ref="F5:F6"/>
    <mergeCell ref="G5:G6"/>
    <mergeCell ref="AB5:AB6"/>
    <mergeCell ref="H5:H6"/>
    <mergeCell ref="K5:K6"/>
    <mergeCell ref="B4:D4"/>
    <mergeCell ref="I5:I6"/>
    <mergeCell ref="J5:J6"/>
    <mergeCell ref="N4:P4"/>
    <mergeCell ref="N5:N6"/>
    <mergeCell ref="O5:O6"/>
    <mergeCell ref="P5:P6"/>
    <mergeCell ref="AC3:AD3"/>
    <mergeCell ref="R5:R6"/>
    <mergeCell ref="S5:S6"/>
    <mergeCell ref="Y5:Y6"/>
    <mergeCell ref="AA5:AA6"/>
    <mergeCell ref="AC4:AE4"/>
    <mergeCell ref="AC5:AC6"/>
    <mergeCell ref="AD5:AD6"/>
    <mergeCell ref="AE5:AE6"/>
    <mergeCell ref="D2:R2"/>
    <mergeCell ref="B1:S1"/>
    <mergeCell ref="AA1:AB1"/>
    <mergeCell ref="T4:V4"/>
    <mergeCell ref="T5:T6"/>
    <mergeCell ref="U5:U6"/>
    <mergeCell ref="V5:V6"/>
    <mergeCell ref="Z5:Z6"/>
    <mergeCell ref="W4:Y4"/>
    <mergeCell ref="W5:W6"/>
    <mergeCell ref="X5:X6"/>
    <mergeCell ref="B5:B6"/>
    <mergeCell ref="C5:C6"/>
    <mergeCell ref="L5:L6"/>
    <mergeCell ref="M5:M6"/>
    <mergeCell ref="Q5:Q6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9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view="pageBreakPreview" zoomScale="80" zoomScaleNormal="70" zoomScaleSheetLayoutView="80" workbookViewId="0">
      <selection activeCell="D10" sqref="D10"/>
    </sheetView>
  </sheetViews>
  <sheetFormatPr defaultColWidth="8" defaultRowHeight="12.75" x14ac:dyDescent="0.2"/>
  <cols>
    <col min="1" max="1" width="60.85546875" style="2" customWidth="1"/>
    <col min="2" max="2" width="30.7109375" style="2" customWidth="1"/>
    <col min="3" max="3" width="31.7109375" style="2" customWidth="1"/>
    <col min="4" max="4" width="10.85546875" style="2" customWidth="1"/>
    <col min="5" max="5" width="11.5703125" style="2" customWidth="1"/>
    <col min="6" max="16384" width="8" style="2"/>
  </cols>
  <sheetData>
    <row r="1" spans="1:11" s="90" customFormat="1" ht="39" customHeight="1" x14ac:dyDescent="0.2">
      <c r="A1" s="115" t="s">
        <v>62</v>
      </c>
      <c r="B1" s="115"/>
      <c r="C1" s="115"/>
      <c r="D1" s="115"/>
      <c r="E1" s="115"/>
    </row>
    <row r="2" spans="1:11" ht="29.25" customHeight="1" x14ac:dyDescent="0.2">
      <c r="A2" s="142" t="s">
        <v>63</v>
      </c>
      <c r="B2" s="142"/>
      <c r="C2" s="142"/>
      <c r="D2" s="142"/>
      <c r="E2" s="142"/>
    </row>
    <row r="3" spans="1:11" s="3" customFormat="1" ht="23.25" customHeight="1" x14ac:dyDescent="0.25">
      <c r="A3" s="120" t="s">
        <v>0</v>
      </c>
      <c r="B3" s="116" t="s">
        <v>67</v>
      </c>
      <c r="C3" s="116" t="s">
        <v>68</v>
      </c>
      <c r="D3" s="118" t="s">
        <v>1</v>
      </c>
      <c r="E3" s="119"/>
    </row>
    <row r="4" spans="1:11" s="3" customFormat="1" ht="42" customHeight="1" x14ac:dyDescent="0.25">
      <c r="A4" s="121"/>
      <c r="B4" s="117"/>
      <c r="C4" s="117"/>
      <c r="D4" s="4" t="s">
        <v>2</v>
      </c>
      <c r="E4" s="5" t="s">
        <v>31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24</v>
      </c>
      <c r="B6" s="55">
        <f>'4'!B7</f>
        <v>708</v>
      </c>
      <c r="C6" s="54">
        <f>'4'!C7</f>
        <v>447</v>
      </c>
      <c r="D6" s="48">
        <f t="shared" ref="D6" si="0">C6/B6%</f>
        <v>63.135593220338983</v>
      </c>
      <c r="E6" s="49">
        <f t="shared" ref="E6" si="1">C6-B6</f>
        <v>-261</v>
      </c>
      <c r="K6" s="11"/>
    </row>
    <row r="7" spans="1:11" s="3" customFormat="1" ht="31.5" customHeight="1" x14ac:dyDescent="0.25">
      <c r="A7" s="9" t="s">
        <v>25</v>
      </c>
      <c r="B7" s="54">
        <f>'4'!E7</f>
        <v>689</v>
      </c>
      <c r="C7" s="54">
        <f>'4'!F7</f>
        <v>438</v>
      </c>
      <c r="D7" s="48">
        <f t="shared" ref="D7:D12" si="2">C7/B7%</f>
        <v>63.57039187227867</v>
      </c>
      <c r="E7" s="49">
        <f t="shared" ref="E7:E12" si="3">C7-B7</f>
        <v>-251</v>
      </c>
      <c r="K7" s="11"/>
    </row>
    <row r="8" spans="1:11" s="3" customFormat="1" ht="54.75" customHeight="1" x14ac:dyDescent="0.25">
      <c r="A8" s="12" t="s">
        <v>26</v>
      </c>
      <c r="B8" s="54">
        <f>'4'!H7</f>
        <v>33</v>
      </c>
      <c r="C8" s="54">
        <f>'4'!I7</f>
        <v>43</v>
      </c>
      <c r="D8" s="48">
        <f t="shared" si="2"/>
        <v>130.30303030303028</v>
      </c>
      <c r="E8" s="49">
        <f t="shared" si="3"/>
        <v>10</v>
      </c>
      <c r="K8" s="11"/>
    </row>
    <row r="9" spans="1:11" s="3" customFormat="1" ht="35.25" customHeight="1" x14ac:dyDescent="0.25">
      <c r="A9" s="13" t="s">
        <v>27</v>
      </c>
      <c r="B9" s="54">
        <f>'4'!K7</f>
        <v>1</v>
      </c>
      <c r="C9" s="54">
        <f>'4'!L7</f>
        <v>3</v>
      </c>
      <c r="D9" s="48">
        <f t="shared" si="2"/>
        <v>300</v>
      </c>
      <c r="E9" s="49">
        <f t="shared" si="3"/>
        <v>2</v>
      </c>
      <c r="K9" s="11"/>
    </row>
    <row r="10" spans="1:11" s="109" customFormat="1" ht="35.25" customHeight="1" x14ac:dyDescent="0.25">
      <c r="A10" s="111" t="s">
        <v>65</v>
      </c>
      <c r="B10" s="54">
        <f>'4'!N7</f>
        <v>0</v>
      </c>
      <c r="C10" s="54">
        <f>'4'!O7</f>
        <v>3</v>
      </c>
      <c r="D10" s="48">
        <f>IF(B10=0,0,C10/B10%)</f>
        <v>0</v>
      </c>
      <c r="E10" s="49">
        <f t="shared" si="3"/>
        <v>3</v>
      </c>
      <c r="K10" s="110"/>
    </row>
    <row r="11" spans="1:11" s="3" customFormat="1" ht="45.75" customHeight="1" x14ac:dyDescent="0.25">
      <c r="A11" s="13" t="s">
        <v>15</v>
      </c>
      <c r="B11" s="54">
        <f>'4'!Q7</f>
        <v>3</v>
      </c>
      <c r="C11" s="54">
        <f>'4'!R7</f>
        <v>1</v>
      </c>
      <c r="D11" s="48">
        <f t="shared" si="2"/>
        <v>33.333333333333336</v>
      </c>
      <c r="E11" s="49">
        <f t="shared" si="3"/>
        <v>-2</v>
      </c>
      <c r="K11" s="11"/>
    </row>
    <row r="12" spans="1:11" s="3" customFormat="1" ht="55.5" customHeight="1" x14ac:dyDescent="0.25">
      <c r="A12" s="13" t="s">
        <v>28</v>
      </c>
      <c r="B12" s="54">
        <f>'4'!T7</f>
        <v>510</v>
      </c>
      <c r="C12" s="54">
        <f>'4'!U7</f>
        <v>388</v>
      </c>
      <c r="D12" s="48">
        <f t="shared" si="2"/>
        <v>76.078431372549019</v>
      </c>
      <c r="E12" s="49">
        <f t="shared" si="3"/>
        <v>-122</v>
      </c>
      <c r="K12" s="11"/>
    </row>
    <row r="13" spans="1:11" s="3" customFormat="1" ht="12.75" customHeight="1" x14ac:dyDescent="0.25">
      <c r="A13" s="122" t="s">
        <v>4</v>
      </c>
      <c r="B13" s="123"/>
      <c r="C13" s="123"/>
      <c r="D13" s="123"/>
      <c r="E13" s="123"/>
      <c r="K13" s="11"/>
    </row>
    <row r="14" spans="1:11" s="3" customFormat="1" ht="15" customHeight="1" x14ac:dyDescent="0.25">
      <c r="A14" s="124"/>
      <c r="B14" s="125"/>
      <c r="C14" s="125"/>
      <c r="D14" s="125"/>
      <c r="E14" s="125"/>
      <c r="K14" s="11"/>
    </row>
    <row r="15" spans="1:11" s="3" customFormat="1" ht="20.25" customHeight="1" x14ac:dyDescent="0.25">
      <c r="A15" s="120" t="s">
        <v>0</v>
      </c>
      <c r="B15" s="126" t="s">
        <v>69</v>
      </c>
      <c r="C15" s="126" t="s">
        <v>70</v>
      </c>
      <c r="D15" s="118" t="s">
        <v>1</v>
      </c>
      <c r="E15" s="119"/>
      <c r="K15" s="11"/>
    </row>
    <row r="16" spans="1:11" ht="35.25" customHeight="1" x14ac:dyDescent="0.2">
      <c r="A16" s="121"/>
      <c r="B16" s="126"/>
      <c r="C16" s="126"/>
      <c r="D16" s="4" t="s">
        <v>2</v>
      </c>
      <c r="E16" s="5" t="s">
        <v>31</v>
      </c>
      <c r="K16" s="11"/>
    </row>
    <row r="17" spans="1:11" ht="24" customHeight="1" x14ac:dyDescent="0.2">
      <c r="A17" s="9" t="s">
        <v>55</v>
      </c>
      <c r="B17" s="55">
        <f>'4'!W7</f>
        <v>447</v>
      </c>
      <c r="C17" s="55">
        <f>'4'!X7</f>
        <v>336</v>
      </c>
      <c r="D17" s="48">
        <f t="shared" ref="D17" si="4">C17/B17%</f>
        <v>75.167785234899327</v>
      </c>
      <c r="E17" s="49">
        <f t="shared" ref="E17" si="5">C17-B17</f>
        <v>-111</v>
      </c>
      <c r="K17" s="11"/>
    </row>
    <row r="18" spans="1:11" ht="25.5" customHeight="1" x14ac:dyDescent="0.2">
      <c r="A18" s="1" t="s">
        <v>25</v>
      </c>
      <c r="B18" s="55">
        <f>'4'!Z7</f>
        <v>431</v>
      </c>
      <c r="C18" s="55">
        <f>'4'!AA7</f>
        <v>331</v>
      </c>
      <c r="D18" s="48">
        <f t="shared" ref="D18:D19" si="6">C18/B18%</f>
        <v>76.798143851508129</v>
      </c>
      <c r="E18" s="49">
        <f t="shared" ref="E18:E19" si="7">C18-B18</f>
        <v>-100</v>
      </c>
      <c r="K18" s="11"/>
    </row>
    <row r="19" spans="1:11" ht="33.75" customHeight="1" x14ac:dyDescent="0.2">
      <c r="A19" s="1" t="s">
        <v>29</v>
      </c>
      <c r="B19" s="55">
        <f>'4'!AC7</f>
        <v>153</v>
      </c>
      <c r="C19" s="55">
        <f>'4'!AD7</f>
        <v>132</v>
      </c>
      <c r="D19" s="48">
        <f t="shared" si="6"/>
        <v>86.274509803921561</v>
      </c>
      <c r="E19" s="49">
        <f t="shared" si="7"/>
        <v>-21</v>
      </c>
      <c r="K19" s="11"/>
    </row>
    <row r="20" spans="1:11" ht="57.75" customHeight="1" x14ac:dyDescent="0.2">
      <c r="A20" s="114"/>
      <c r="B20" s="114"/>
      <c r="C20" s="114"/>
      <c r="D20" s="114"/>
      <c r="E20" s="114"/>
    </row>
  </sheetData>
  <mergeCells count="12">
    <mergeCell ref="A1:E1"/>
    <mergeCell ref="A20:E20"/>
    <mergeCell ref="A2:E2"/>
    <mergeCell ref="B3:B4"/>
    <mergeCell ref="C3:C4"/>
    <mergeCell ref="D3:E3"/>
    <mergeCell ref="A13:E14"/>
    <mergeCell ref="A15:A16"/>
    <mergeCell ref="B15:B16"/>
    <mergeCell ref="C15:C16"/>
    <mergeCell ref="D15:E15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68"/>
  <sheetViews>
    <sheetView zoomScale="75" zoomScaleNormal="75" zoomScaleSheetLayoutView="87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H28" sqref="H28"/>
    </sheetView>
  </sheetViews>
  <sheetFormatPr defaultRowHeight="14.25" x14ac:dyDescent="0.2"/>
  <cols>
    <col min="1" max="1" width="29.140625" style="37" customWidth="1"/>
    <col min="2" max="2" width="10.85546875" style="72" customWidth="1"/>
    <col min="3" max="3" width="9.5703125" style="37" customWidth="1"/>
    <col min="4" max="4" width="6.85546875" style="72" customWidth="1"/>
    <col min="5" max="5" width="9.7109375" style="37" customWidth="1"/>
    <col min="6" max="6" width="8.28515625" style="37" customWidth="1"/>
    <col min="7" max="7" width="7.42578125" style="37" customWidth="1"/>
    <col min="8" max="8" width="8.85546875" style="37" customWidth="1"/>
    <col min="9" max="9" width="8.7109375" style="37" customWidth="1"/>
    <col min="10" max="10" width="7.42578125" style="37" customWidth="1"/>
    <col min="11" max="12" width="8.28515625" style="37" customWidth="1"/>
    <col min="13" max="13" width="9" style="37" customWidth="1"/>
    <col min="14" max="16" width="9" style="72" customWidth="1"/>
    <col min="17" max="17" width="7.85546875" style="37" customWidth="1"/>
    <col min="18" max="18" width="8.28515625" style="37" customWidth="1"/>
    <col min="19" max="19" width="8.140625" style="37" customWidth="1"/>
    <col min="20" max="20" width="8.42578125" style="37" customWidth="1"/>
    <col min="21" max="22" width="8.140625" style="37" customWidth="1"/>
    <col min="23" max="23" width="8.140625" style="72" customWidth="1"/>
    <col min="24" max="24" width="10.42578125" style="37" customWidth="1"/>
    <col min="25" max="25" width="8" style="72" customWidth="1"/>
    <col min="26" max="26" width="7.140625" style="37" customWidth="1"/>
    <col min="27" max="27" width="8" style="37" customWidth="1"/>
    <col min="28" max="28" width="8.28515625" style="37" customWidth="1"/>
    <col min="29" max="29" width="8.140625" style="37" customWidth="1"/>
    <col min="30" max="30" width="7.5703125" style="37" customWidth="1"/>
    <col min="31" max="16384" width="9.140625" style="37"/>
  </cols>
  <sheetData>
    <row r="1" spans="1:35" s="22" customFormat="1" ht="52.5" customHeight="1" x14ac:dyDescent="0.35">
      <c r="C1" s="128" t="s">
        <v>72</v>
      </c>
      <c r="D1" s="128"/>
      <c r="E1" s="143"/>
      <c r="F1" s="143"/>
      <c r="G1" s="143"/>
      <c r="H1" s="143"/>
      <c r="I1" s="143"/>
      <c r="J1" s="143"/>
      <c r="K1" s="143"/>
      <c r="L1" s="143"/>
      <c r="M1" s="143"/>
      <c r="N1" s="104"/>
      <c r="O1" s="104"/>
      <c r="P1" s="104"/>
      <c r="Q1" s="21"/>
      <c r="R1" s="21"/>
      <c r="S1" s="21"/>
      <c r="T1" s="21"/>
      <c r="U1" s="21"/>
      <c r="V1" s="21"/>
      <c r="W1" s="21"/>
      <c r="X1" s="21"/>
      <c r="Y1" s="21"/>
      <c r="Z1" s="21"/>
      <c r="AA1" s="130"/>
      <c r="AB1" s="130"/>
      <c r="AC1" s="41"/>
      <c r="AE1" s="47" t="s">
        <v>11</v>
      </c>
    </row>
    <row r="2" spans="1:35" s="25" customFormat="1" ht="29.2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99" t="s">
        <v>5</v>
      </c>
      <c r="N2" s="99"/>
      <c r="O2" s="99"/>
      <c r="P2" s="99"/>
      <c r="Q2" s="45"/>
      <c r="R2" s="23"/>
      <c r="S2" s="23"/>
      <c r="T2" s="24"/>
      <c r="U2" s="24"/>
      <c r="V2" s="24"/>
      <c r="W2" s="24"/>
      <c r="X2" s="24"/>
      <c r="Y2" s="24"/>
      <c r="AA2" s="140"/>
      <c r="AB2" s="140"/>
      <c r="AC2" s="144" t="s">
        <v>5</v>
      </c>
      <c r="AD2" s="144"/>
    </row>
    <row r="3" spans="1:35" s="26" customFormat="1" ht="78" customHeight="1" x14ac:dyDescent="0.25">
      <c r="A3" s="141"/>
      <c r="B3" s="137" t="s">
        <v>53</v>
      </c>
      <c r="C3" s="137"/>
      <c r="D3" s="137" t="s">
        <v>50</v>
      </c>
      <c r="E3" s="137" t="s">
        <v>16</v>
      </c>
      <c r="F3" s="137"/>
      <c r="G3" s="137"/>
      <c r="H3" s="137" t="s">
        <v>32</v>
      </c>
      <c r="I3" s="137"/>
      <c r="J3" s="137"/>
      <c r="K3" s="137" t="s">
        <v>7</v>
      </c>
      <c r="L3" s="137"/>
      <c r="M3" s="137"/>
      <c r="N3" s="137" t="s">
        <v>66</v>
      </c>
      <c r="O3" s="137"/>
      <c r="P3" s="137"/>
      <c r="Q3" s="137" t="s">
        <v>8</v>
      </c>
      <c r="R3" s="137"/>
      <c r="S3" s="137"/>
      <c r="T3" s="131" t="s">
        <v>6</v>
      </c>
      <c r="U3" s="132"/>
      <c r="V3" s="133"/>
      <c r="W3" s="137" t="s">
        <v>54</v>
      </c>
      <c r="X3" s="137"/>
      <c r="Y3" s="137" t="s">
        <v>47</v>
      </c>
      <c r="Z3" s="137" t="s">
        <v>9</v>
      </c>
      <c r="AA3" s="137"/>
      <c r="AB3" s="137"/>
      <c r="AC3" s="137" t="s">
        <v>10</v>
      </c>
      <c r="AD3" s="137"/>
      <c r="AE3" s="137"/>
    </row>
    <row r="4" spans="1:35" s="27" customFormat="1" ht="19.5" customHeight="1" x14ac:dyDescent="0.25">
      <c r="A4" s="141"/>
      <c r="B4" s="134">
        <v>2023</v>
      </c>
      <c r="C4" s="134">
        <v>2024</v>
      </c>
      <c r="D4" s="136" t="s">
        <v>2</v>
      </c>
      <c r="E4" s="134">
        <v>2023</v>
      </c>
      <c r="F4" s="134">
        <v>2024</v>
      </c>
      <c r="G4" s="136" t="s">
        <v>2</v>
      </c>
      <c r="H4" s="134">
        <v>2023</v>
      </c>
      <c r="I4" s="134">
        <v>2024</v>
      </c>
      <c r="J4" s="136" t="s">
        <v>2</v>
      </c>
      <c r="K4" s="134">
        <v>2023</v>
      </c>
      <c r="L4" s="134">
        <v>2024</v>
      </c>
      <c r="M4" s="136" t="s">
        <v>2</v>
      </c>
      <c r="N4" s="134">
        <v>2023</v>
      </c>
      <c r="O4" s="134">
        <v>2024</v>
      </c>
      <c r="P4" s="136" t="s">
        <v>2</v>
      </c>
      <c r="Q4" s="134">
        <v>2023</v>
      </c>
      <c r="R4" s="134">
        <v>2024</v>
      </c>
      <c r="S4" s="136" t="s">
        <v>2</v>
      </c>
      <c r="T4" s="134">
        <v>2023</v>
      </c>
      <c r="U4" s="134">
        <v>2024</v>
      </c>
      <c r="V4" s="136" t="s">
        <v>2</v>
      </c>
      <c r="W4" s="134">
        <v>2023</v>
      </c>
      <c r="X4" s="134">
        <v>2024</v>
      </c>
      <c r="Y4" s="136" t="s">
        <v>2</v>
      </c>
      <c r="Z4" s="134">
        <v>2023</v>
      </c>
      <c r="AA4" s="134">
        <v>2024</v>
      </c>
      <c r="AB4" s="136" t="s">
        <v>2</v>
      </c>
      <c r="AC4" s="134">
        <v>2023</v>
      </c>
      <c r="AD4" s="134">
        <v>2024</v>
      </c>
      <c r="AE4" s="136" t="s">
        <v>2</v>
      </c>
    </row>
    <row r="5" spans="1:35" s="27" customFormat="1" ht="6" customHeight="1" x14ac:dyDescent="0.25">
      <c r="A5" s="141"/>
      <c r="B5" s="135"/>
      <c r="C5" s="135"/>
      <c r="D5" s="136"/>
      <c r="E5" s="135"/>
      <c r="F5" s="135"/>
      <c r="G5" s="136"/>
      <c r="H5" s="135"/>
      <c r="I5" s="135"/>
      <c r="J5" s="136"/>
      <c r="K5" s="135"/>
      <c r="L5" s="135"/>
      <c r="M5" s="136"/>
      <c r="N5" s="135"/>
      <c r="O5" s="135"/>
      <c r="P5" s="136"/>
      <c r="Q5" s="135"/>
      <c r="R5" s="135"/>
      <c r="S5" s="136"/>
      <c r="T5" s="135"/>
      <c r="U5" s="135"/>
      <c r="V5" s="136"/>
      <c r="W5" s="135"/>
      <c r="X5" s="135"/>
      <c r="Y5" s="136"/>
      <c r="Z5" s="135"/>
      <c r="AA5" s="135"/>
      <c r="AB5" s="136"/>
      <c r="AC5" s="135"/>
      <c r="AD5" s="135"/>
      <c r="AE5" s="136"/>
    </row>
    <row r="6" spans="1:35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  <c r="AC6" s="42">
        <v>28</v>
      </c>
      <c r="AD6" s="42">
        <v>29</v>
      </c>
      <c r="AE6" s="42">
        <v>30</v>
      </c>
    </row>
    <row r="7" spans="1:35" s="30" customFormat="1" ht="18" customHeight="1" x14ac:dyDescent="0.25">
      <c r="A7" s="50" t="s">
        <v>21</v>
      </c>
      <c r="B7" s="79">
        <f>SUM(B8:B12)</f>
        <v>708</v>
      </c>
      <c r="C7" s="28">
        <f>SUM(C8:C12)</f>
        <v>447</v>
      </c>
      <c r="D7" s="52">
        <f>IF(B7=0,0,C7/B7)*100</f>
        <v>63.135593220338983</v>
      </c>
      <c r="E7" s="28">
        <f>SUM(E8:E12)</f>
        <v>689</v>
      </c>
      <c r="F7" s="28">
        <f>SUM(F8:F12)</f>
        <v>438</v>
      </c>
      <c r="G7" s="52">
        <f>IF(E7=0,0,F7/E7)*100</f>
        <v>63.570391872278663</v>
      </c>
      <c r="H7" s="28">
        <f>SUM(H8:H12)</f>
        <v>33</v>
      </c>
      <c r="I7" s="28">
        <f>SUM(I8:I12)</f>
        <v>43</v>
      </c>
      <c r="J7" s="52">
        <f>IF(H7=0,0,I7/H7)*100</f>
        <v>130.30303030303031</v>
      </c>
      <c r="K7" s="28">
        <f>SUM(K8:K12)</f>
        <v>1</v>
      </c>
      <c r="L7" s="28">
        <f>SUM(L8:L12)</f>
        <v>3</v>
      </c>
      <c r="M7" s="52">
        <f>IF(K7=0,0,L7/K7)*100</f>
        <v>300</v>
      </c>
      <c r="N7" s="79">
        <f>SUM(N8:N12)</f>
        <v>0</v>
      </c>
      <c r="O7" s="79">
        <f>SUM(O8:O12)</f>
        <v>3</v>
      </c>
      <c r="P7" s="52">
        <f>IF(N7=0,0,O7/N7)*100</f>
        <v>0</v>
      </c>
      <c r="Q7" s="28">
        <f>SUM(Q8:Q12)</f>
        <v>3</v>
      </c>
      <c r="R7" s="82">
        <f>SUM(R8:R12)</f>
        <v>1</v>
      </c>
      <c r="S7" s="52">
        <f>IF(Q7=0,0,R7/Q7)*100</f>
        <v>33.333333333333329</v>
      </c>
      <c r="T7" s="28">
        <f>SUM(T8:T12)</f>
        <v>510</v>
      </c>
      <c r="U7" s="28">
        <f>SUM(U8:U12)</f>
        <v>388</v>
      </c>
      <c r="V7" s="52">
        <f>IF(T7=0,0,U7/T7)*100</f>
        <v>76.078431372549019</v>
      </c>
      <c r="W7" s="79">
        <f>SUM(W8:W12)</f>
        <v>447</v>
      </c>
      <c r="X7" s="28">
        <f>SUM(X8:X12)</f>
        <v>336</v>
      </c>
      <c r="Y7" s="52">
        <f>IF(W7=0,0,X7/W7)*100</f>
        <v>75.167785234899327</v>
      </c>
      <c r="Z7" s="28">
        <f>SUM(Z8:Z12)</f>
        <v>431</v>
      </c>
      <c r="AA7" s="28">
        <f>SUM(AA8:AA12)</f>
        <v>331</v>
      </c>
      <c r="AB7" s="52">
        <f>IF(Z7=0,0,AA7/Z7)*100</f>
        <v>76.798143851508115</v>
      </c>
      <c r="AC7" s="28">
        <f>SUM(AC8:AC12)</f>
        <v>153</v>
      </c>
      <c r="AD7" s="28">
        <f>SUM(AD8:AD12)</f>
        <v>132</v>
      </c>
      <c r="AE7" s="52">
        <f>IF(AC7=0,0,AD7/AC7)*100</f>
        <v>86.274509803921575</v>
      </c>
      <c r="AF7" s="29"/>
      <c r="AI7" s="33"/>
    </row>
    <row r="8" spans="1:35" s="33" customFormat="1" ht="18" customHeight="1" x14ac:dyDescent="0.25">
      <c r="A8" s="94" t="s">
        <v>56</v>
      </c>
      <c r="B8" s="92">
        <f>'[5]4'!C8</f>
        <v>64</v>
      </c>
      <c r="C8" s="31">
        <f>[10]Шаблон!$M8+[10]Шаблон!$K8-[10]Шаблон!$L8+[11]Шаблон!$D8</f>
        <v>32</v>
      </c>
      <c r="D8" s="53">
        <f t="shared" ref="D8:D12" si="0">IF(B8=0,0,C8/B8)*100</f>
        <v>50</v>
      </c>
      <c r="E8" s="31">
        <f>'[5]4'!F8</f>
        <v>64</v>
      </c>
      <c r="F8" s="31">
        <f>[11]Шаблон!$D8</f>
        <v>31</v>
      </c>
      <c r="G8" s="53">
        <f t="shared" ref="G8:G12" si="1">IF(E8=0,0,F8/E8)*100</f>
        <v>48.4375</v>
      </c>
      <c r="H8" s="31">
        <f>'[5]4'!I8</f>
        <v>1</v>
      </c>
      <c r="I8" s="31">
        <f>[11]Шаблон!$F8+[10]Шаблон!$D8</f>
        <v>3</v>
      </c>
      <c r="J8" s="53">
        <f t="shared" ref="J8:J12" si="2">IF(H8=0,0,I8/H8)*100</f>
        <v>300</v>
      </c>
      <c r="K8" s="31">
        <f>'[5]4'!L8</f>
        <v>0</v>
      </c>
      <c r="L8" s="31">
        <f>[11]Шаблон!$J8</f>
        <v>0</v>
      </c>
      <c r="M8" s="53">
        <f t="shared" ref="M8:M12" si="3">IF(K8=0,0,L8/K8)*100</f>
        <v>0</v>
      </c>
      <c r="N8" s="80">
        <f>[12]Шаблон!I8</f>
        <v>0</v>
      </c>
      <c r="O8" s="80">
        <f>[10]Шаблон!I8</f>
        <v>1</v>
      </c>
      <c r="P8" s="53">
        <f t="shared" ref="P8:P12" si="4">IF(N8=0,0,O8/N8)*100</f>
        <v>0</v>
      </c>
      <c r="Q8" s="31">
        <f>'[5]4'!O8</f>
        <v>1</v>
      </c>
      <c r="R8" s="83">
        <f>[11]Шаблон!$K8+[11]Шаблон!$L8+[10]Шаблон!$G8</f>
        <v>1</v>
      </c>
      <c r="S8" s="53">
        <f t="shared" ref="S8:S12" si="5">IF(Q8=0,0,R8/Q8)*100</f>
        <v>100</v>
      </c>
      <c r="T8" s="31">
        <f>'[5]4'!R8</f>
        <v>41</v>
      </c>
      <c r="U8" s="46">
        <f>'[9]1'!E11</f>
        <v>30</v>
      </c>
      <c r="V8" s="53">
        <f t="shared" ref="V8:V12" si="6">IF(T8=0,0,U8/T8)*100</f>
        <v>73.170731707317074</v>
      </c>
      <c r="W8" s="66">
        <f>'[5]4'!U8</f>
        <v>46</v>
      </c>
      <c r="X8" s="46">
        <f>[10]Шаблон!$M8+[11]Шаблон!$P8</f>
        <v>28</v>
      </c>
      <c r="Y8" s="53">
        <f t="shared" ref="Y8:Y12" si="7">IF(W8=0,0,X8/W8)*100</f>
        <v>60.869565217391312</v>
      </c>
      <c r="Z8" s="31">
        <f>'[5]4'!X8</f>
        <v>46</v>
      </c>
      <c r="AA8" s="46">
        <f>[11]Шаблон!$P8</f>
        <v>27</v>
      </c>
      <c r="AB8" s="53">
        <f t="shared" ref="AB8:AB12" si="8">IF(Z8=0,0,AA8/Z8)*100</f>
        <v>58.695652173913047</v>
      </c>
      <c r="AC8" s="31">
        <f>'[5]4'!AA8</f>
        <v>13</v>
      </c>
      <c r="AD8" s="46">
        <f>[11]Шаблон!$T8</f>
        <v>12</v>
      </c>
      <c r="AE8" s="53">
        <f t="shared" ref="AE8:AE12" si="9">IF(AC8=0,0,AD8/AC8)*100</f>
        <v>92.307692307692307</v>
      </c>
      <c r="AF8" s="29"/>
      <c r="AG8" s="32"/>
    </row>
    <row r="9" spans="1:35" s="34" customFormat="1" ht="18" customHeight="1" x14ac:dyDescent="0.25">
      <c r="A9" s="94" t="s">
        <v>57</v>
      </c>
      <c r="B9" s="92">
        <f>'[5]4'!C9</f>
        <v>41</v>
      </c>
      <c r="C9" s="80">
        <f>[10]Шаблон!$M9+[10]Шаблон!$K9-[10]Шаблон!$L9+[11]Шаблон!$D9</f>
        <v>37</v>
      </c>
      <c r="D9" s="53">
        <f t="shared" si="0"/>
        <v>90.243902439024396</v>
      </c>
      <c r="E9" s="80">
        <f>'[5]4'!F9</f>
        <v>41</v>
      </c>
      <c r="F9" s="80">
        <f>[11]Шаблон!$D9</f>
        <v>37</v>
      </c>
      <c r="G9" s="53">
        <f t="shared" si="1"/>
        <v>90.243902439024396</v>
      </c>
      <c r="H9" s="80">
        <f>'[5]4'!I9</f>
        <v>1</v>
      </c>
      <c r="I9" s="80">
        <f>[11]Шаблон!$F9+[10]Шаблон!$D9</f>
        <v>1</v>
      </c>
      <c r="J9" s="53">
        <f t="shared" si="2"/>
        <v>100</v>
      </c>
      <c r="K9" s="80">
        <f>'[5]4'!L9</f>
        <v>0</v>
      </c>
      <c r="L9" s="80">
        <f>[11]Шаблон!$J9</f>
        <v>0</v>
      </c>
      <c r="M9" s="53">
        <f t="shared" si="3"/>
        <v>0</v>
      </c>
      <c r="N9" s="80">
        <f>[12]Шаблон!I9</f>
        <v>0</v>
      </c>
      <c r="O9" s="80">
        <f>[10]Шаблон!I9</f>
        <v>0</v>
      </c>
      <c r="P9" s="53">
        <f t="shared" si="4"/>
        <v>0</v>
      </c>
      <c r="Q9" s="80">
        <f>'[5]4'!O9</f>
        <v>1</v>
      </c>
      <c r="R9" s="83">
        <f>[11]Шаблон!$K9+[11]Шаблон!$L9+[10]Шаблон!$G9</f>
        <v>0</v>
      </c>
      <c r="S9" s="53">
        <f t="shared" si="5"/>
        <v>0</v>
      </c>
      <c r="T9" s="80">
        <f>'[5]4'!R9</f>
        <v>15</v>
      </c>
      <c r="U9" s="46">
        <f>'[9]1'!E12</f>
        <v>24</v>
      </c>
      <c r="V9" s="53">
        <f t="shared" si="6"/>
        <v>160</v>
      </c>
      <c r="W9" s="66">
        <f>'[5]4'!U9</f>
        <v>31</v>
      </c>
      <c r="X9" s="46">
        <f>[10]Шаблон!$M9+[11]Шаблон!$P9</f>
        <v>32</v>
      </c>
      <c r="Y9" s="53">
        <f t="shared" si="7"/>
        <v>103.2258064516129</v>
      </c>
      <c r="Z9" s="80">
        <f>'[5]4'!X9</f>
        <v>31</v>
      </c>
      <c r="AA9" s="46">
        <f>[11]Шаблон!$P9</f>
        <v>32</v>
      </c>
      <c r="AB9" s="53">
        <f t="shared" si="8"/>
        <v>103.2258064516129</v>
      </c>
      <c r="AC9" s="80">
        <f>'[5]4'!AA9</f>
        <v>5</v>
      </c>
      <c r="AD9" s="46">
        <f>[11]Шаблон!$T9</f>
        <v>7</v>
      </c>
      <c r="AE9" s="53">
        <f t="shared" si="9"/>
        <v>140</v>
      </c>
      <c r="AF9" s="29"/>
      <c r="AG9" s="32"/>
    </row>
    <row r="10" spans="1:35" s="33" customFormat="1" ht="18" customHeight="1" x14ac:dyDescent="0.25">
      <c r="A10" s="94" t="s">
        <v>58</v>
      </c>
      <c r="B10" s="92">
        <f>'[5]4'!C10</f>
        <v>330</v>
      </c>
      <c r="C10" s="80">
        <f>[10]Шаблон!$M10+[10]Шаблон!$K10-[10]Шаблон!$L10+[11]Шаблон!$D10</f>
        <v>200</v>
      </c>
      <c r="D10" s="53">
        <f t="shared" si="0"/>
        <v>60.606060606060609</v>
      </c>
      <c r="E10" s="80">
        <f>'[5]4'!F10</f>
        <v>313</v>
      </c>
      <c r="F10" s="80">
        <f>[11]Шаблон!$D10</f>
        <v>198</v>
      </c>
      <c r="G10" s="53">
        <f t="shared" si="1"/>
        <v>63.258785942492011</v>
      </c>
      <c r="H10" s="80">
        <f>'[5]4'!I10</f>
        <v>17</v>
      </c>
      <c r="I10" s="80">
        <f>[11]Шаблон!$F10+[10]Шаблон!$D10</f>
        <v>19</v>
      </c>
      <c r="J10" s="53">
        <f t="shared" si="2"/>
        <v>111.76470588235294</v>
      </c>
      <c r="K10" s="80">
        <f>'[5]4'!L10</f>
        <v>1</v>
      </c>
      <c r="L10" s="80">
        <f>[11]Шаблон!$J10</f>
        <v>2</v>
      </c>
      <c r="M10" s="53">
        <f t="shared" si="3"/>
        <v>200</v>
      </c>
      <c r="N10" s="80">
        <f>[12]Шаблон!I10</f>
        <v>0</v>
      </c>
      <c r="O10" s="80">
        <f>[10]Шаблон!I10</f>
        <v>0</v>
      </c>
      <c r="P10" s="53">
        <f t="shared" si="4"/>
        <v>0</v>
      </c>
      <c r="Q10" s="80">
        <f>'[5]4'!O10</f>
        <v>0</v>
      </c>
      <c r="R10" s="83">
        <f>[11]Шаблон!$K10+[11]Шаблон!$L10+[10]Шаблон!$G10</f>
        <v>0</v>
      </c>
      <c r="S10" s="53">
        <f t="shared" si="5"/>
        <v>0</v>
      </c>
      <c r="T10" s="80">
        <f>'[5]4'!R10</f>
        <v>269</v>
      </c>
      <c r="U10" s="46">
        <f>'[9]1'!E13</f>
        <v>186</v>
      </c>
      <c r="V10" s="53">
        <f t="shared" si="6"/>
        <v>69.14498141263941</v>
      </c>
      <c r="W10" s="66">
        <f>'[5]4'!U10</f>
        <v>222</v>
      </c>
      <c r="X10" s="46">
        <f>[10]Шаблон!$M10+[11]Шаблон!$P10</f>
        <v>150</v>
      </c>
      <c r="Y10" s="53">
        <f t="shared" si="7"/>
        <v>67.567567567567565</v>
      </c>
      <c r="Z10" s="80">
        <f>'[5]4'!X10</f>
        <v>207</v>
      </c>
      <c r="AA10" s="46">
        <f>[11]Шаблон!$P10</f>
        <v>149</v>
      </c>
      <c r="AB10" s="53">
        <f t="shared" si="8"/>
        <v>71.980676328502412</v>
      </c>
      <c r="AC10" s="80">
        <f>'[5]4'!AA10</f>
        <v>75</v>
      </c>
      <c r="AD10" s="46">
        <f>[11]Шаблон!$T10</f>
        <v>50</v>
      </c>
      <c r="AE10" s="53">
        <f t="shared" si="9"/>
        <v>66.666666666666657</v>
      </c>
      <c r="AF10" s="29"/>
      <c r="AG10" s="32"/>
    </row>
    <row r="11" spans="1:35" s="33" customFormat="1" ht="18" customHeight="1" x14ac:dyDescent="0.25">
      <c r="A11" s="94" t="s">
        <v>59</v>
      </c>
      <c r="B11" s="92">
        <f>'[5]4'!C11</f>
        <v>165</v>
      </c>
      <c r="C11" s="80">
        <f>[10]Шаблон!$M11+[10]Шаблон!$K11-[10]Шаблон!$L11+[11]Шаблон!$D11</f>
        <v>109</v>
      </c>
      <c r="D11" s="53">
        <f t="shared" si="0"/>
        <v>66.060606060606062</v>
      </c>
      <c r="E11" s="80">
        <f>'[5]4'!F11</f>
        <v>164</v>
      </c>
      <c r="F11" s="80">
        <f>[11]Шаблон!$D11</f>
        <v>106</v>
      </c>
      <c r="G11" s="53">
        <f t="shared" si="1"/>
        <v>64.634146341463421</v>
      </c>
      <c r="H11" s="80">
        <f>'[5]4'!I11</f>
        <v>3</v>
      </c>
      <c r="I11" s="80">
        <f>[11]Шаблон!$F11+[10]Шаблон!$D11</f>
        <v>11</v>
      </c>
      <c r="J11" s="53">
        <f t="shared" si="2"/>
        <v>366.66666666666663</v>
      </c>
      <c r="K11" s="80">
        <f>'[5]4'!L11</f>
        <v>0</v>
      </c>
      <c r="L11" s="80">
        <f>[11]Шаблон!$J11</f>
        <v>1</v>
      </c>
      <c r="M11" s="53">
        <f t="shared" si="3"/>
        <v>0</v>
      </c>
      <c r="N11" s="80">
        <f>[12]Шаблон!I11</f>
        <v>0</v>
      </c>
      <c r="O11" s="80">
        <f>[10]Шаблон!I11</f>
        <v>2</v>
      </c>
      <c r="P11" s="53">
        <f t="shared" si="4"/>
        <v>0</v>
      </c>
      <c r="Q11" s="80">
        <f>'[5]4'!O11</f>
        <v>1</v>
      </c>
      <c r="R11" s="83">
        <f>[11]Шаблон!$K11+[11]Шаблон!$L11+[10]Шаблон!$G11</f>
        <v>0</v>
      </c>
      <c r="S11" s="53">
        <f t="shared" si="5"/>
        <v>0</v>
      </c>
      <c r="T11" s="80">
        <f>'[5]4'!R11</f>
        <v>126</v>
      </c>
      <c r="U11" s="46">
        <f>'[9]1'!E14</f>
        <v>88</v>
      </c>
      <c r="V11" s="53">
        <f t="shared" si="6"/>
        <v>69.841269841269835</v>
      </c>
      <c r="W11" s="66">
        <f>'[5]4'!U11</f>
        <v>95</v>
      </c>
      <c r="X11" s="46">
        <f>[10]Шаблон!$M11+[11]Шаблон!$P11</f>
        <v>73</v>
      </c>
      <c r="Y11" s="53">
        <f t="shared" si="7"/>
        <v>76.84210526315789</v>
      </c>
      <c r="Z11" s="80">
        <f>'[5]4'!X11</f>
        <v>94</v>
      </c>
      <c r="AA11" s="46">
        <f>[11]Шаблон!$P11</f>
        <v>71</v>
      </c>
      <c r="AB11" s="53">
        <f t="shared" si="8"/>
        <v>75.531914893617028</v>
      </c>
      <c r="AC11" s="80">
        <f>'[5]4'!AA11</f>
        <v>39</v>
      </c>
      <c r="AD11" s="46">
        <f>[11]Шаблон!$T11</f>
        <v>34</v>
      </c>
      <c r="AE11" s="53">
        <f t="shared" si="9"/>
        <v>87.179487179487182</v>
      </c>
      <c r="AF11" s="29"/>
      <c r="AG11" s="32"/>
    </row>
    <row r="12" spans="1:35" s="33" customFormat="1" ht="18" customHeight="1" x14ac:dyDescent="0.25">
      <c r="A12" s="94" t="s">
        <v>60</v>
      </c>
      <c r="B12" s="92">
        <f>'[5]4'!C12</f>
        <v>108</v>
      </c>
      <c r="C12" s="80">
        <f>[10]Шаблон!$M12+[10]Шаблон!$K12-[10]Шаблон!$L12+[11]Шаблон!$D12</f>
        <v>69</v>
      </c>
      <c r="D12" s="53">
        <f t="shared" si="0"/>
        <v>63.888888888888886</v>
      </c>
      <c r="E12" s="80">
        <f>'[5]4'!F12</f>
        <v>107</v>
      </c>
      <c r="F12" s="80">
        <f>[11]Шаблон!$D12</f>
        <v>66</v>
      </c>
      <c r="G12" s="53">
        <f t="shared" si="1"/>
        <v>61.682242990654203</v>
      </c>
      <c r="H12" s="80">
        <f>'[5]4'!I12</f>
        <v>11</v>
      </c>
      <c r="I12" s="80">
        <f>[11]Шаблон!$F12+[10]Шаблон!$D12</f>
        <v>9</v>
      </c>
      <c r="J12" s="53">
        <f t="shared" si="2"/>
        <v>81.818181818181827</v>
      </c>
      <c r="K12" s="80">
        <f>'[5]4'!L12</f>
        <v>0</v>
      </c>
      <c r="L12" s="80">
        <f>[11]Шаблон!$J12</f>
        <v>0</v>
      </c>
      <c r="M12" s="53">
        <f t="shared" si="3"/>
        <v>0</v>
      </c>
      <c r="N12" s="80">
        <f>[12]Шаблон!I12</f>
        <v>0</v>
      </c>
      <c r="O12" s="80">
        <f>[10]Шаблон!I12</f>
        <v>0</v>
      </c>
      <c r="P12" s="53">
        <f t="shared" si="4"/>
        <v>0</v>
      </c>
      <c r="Q12" s="80">
        <f>'[5]4'!O12</f>
        <v>0</v>
      </c>
      <c r="R12" s="83">
        <f>[11]Шаблон!$K12+[11]Шаблон!$L12+[10]Шаблон!$G12</f>
        <v>0</v>
      </c>
      <c r="S12" s="53">
        <f t="shared" si="5"/>
        <v>0</v>
      </c>
      <c r="T12" s="80">
        <f>'[5]4'!R12</f>
        <v>59</v>
      </c>
      <c r="U12" s="46">
        <f>'[9]1'!E15</f>
        <v>60</v>
      </c>
      <c r="V12" s="53">
        <f t="shared" si="6"/>
        <v>101.69491525423729</v>
      </c>
      <c r="W12" s="66">
        <f>'[5]4'!U12</f>
        <v>53</v>
      </c>
      <c r="X12" s="46">
        <f>[10]Шаблон!$M12+[11]Шаблон!$P12</f>
        <v>53</v>
      </c>
      <c r="Y12" s="53">
        <f t="shared" si="7"/>
        <v>100</v>
      </c>
      <c r="Z12" s="80">
        <f>'[5]4'!X12</f>
        <v>53</v>
      </c>
      <c r="AA12" s="46">
        <f>[11]Шаблон!$P12</f>
        <v>52</v>
      </c>
      <c r="AB12" s="53">
        <f t="shared" si="8"/>
        <v>98.113207547169807</v>
      </c>
      <c r="AC12" s="80">
        <f>'[5]4'!AA12</f>
        <v>21</v>
      </c>
      <c r="AD12" s="46">
        <f>[11]Шаблон!$T12</f>
        <v>29</v>
      </c>
      <c r="AE12" s="53">
        <f t="shared" si="9"/>
        <v>138.0952380952381</v>
      </c>
      <c r="AF12" s="29"/>
      <c r="AG12" s="32"/>
    </row>
    <row r="13" spans="1:35" ht="60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38"/>
      <c r="O13" s="38"/>
      <c r="P13" s="3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5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35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35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1:28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1:28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1:28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1:28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1:28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1:28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1:28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1:28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1:28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1:28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1:28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1:28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1:28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1:28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1:28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1:28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1:28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1:28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1:28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1:28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1:28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1:28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1:28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1:28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1:28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1:28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1:28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1:28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1:28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1:28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1:28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1:28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1:28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1:28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1:28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1:28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1:28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1:28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1:28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1:28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1:28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1:28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1:28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1:28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1:28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1:28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1:28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1:28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1:28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1:28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1:28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1:28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</sheetData>
  <mergeCells count="46">
    <mergeCell ref="Q13:AE13"/>
    <mergeCell ref="AA1:AB1"/>
    <mergeCell ref="AA2:AB2"/>
    <mergeCell ref="AC2:AD2"/>
    <mergeCell ref="Q3:S3"/>
    <mergeCell ref="T3:V3"/>
    <mergeCell ref="Z3:AB3"/>
    <mergeCell ref="AC3:AE3"/>
    <mergeCell ref="V4:V5"/>
    <mergeCell ref="Q4:Q5"/>
    <mergeCell ref="R4:R5"/>
    <mergeCell ref="S4:S5"/>
    <mergeCell ref="T4:T5"/>
    <mergeCell ref="U4:U5"/>
    <mergeCell ref="AE4:AE5"/>
    <mergeCell ref="X4:X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:M1"/>
    <mergeCell ref="AC4:AC5"/>
    <mergeCell ref="AD4:AD5"/>
    <mergeCell ref="B3:D3"/>
    <mergeCell ref="W3:Y3"/>
    <mergeCell ref="B4:B5"/>
    <mergeCell ref="D4:D5"/>
    <mergeCell ref="W4:W5"/>
    <mergeCell ref="N3:P3"/>
    <mergeCell ref="N4:N5"/>
    <mergeCell ref="Z4:Z5"/>
    <mergeCell ref="AA4:AA5"/>
    <mergeCell ref="AB4:AB5"/>
    <mergeCell ref="Y4:Y5"/>
    <mergeCell ref="O4:O5"/>
    <mergeCell ref="P4:P5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  <colBreaks count="1" manualBreakCount="1">
    <brk id="19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zoomScale="70" zoomScaleNormal="70" zoomScaleSheetLayoutView="80" workbookViewId="0">
      <selection activeCell="J13" sqref="J13"/>
    </sheetView>
  </sheetViews>
  <sheetFormatPr defaultColWidth="8" defaultRowHeight="12.75" x14ac:dyDescent="0.2"/>
  <cols>
    <col min="1" max="1" width="60.85546875" style="2" customWidth="1"/>
    <col min="2" max="2" width="29.42578125" style="2" customWidth="1"/>
    <col min="3" max="3" width="32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62.25" customHeight="1" x14ac:dyDescent="0.2">
      <c r="A1" s="115" t="s">
        <v>64</v>
      </c>
      <c r="B1" s="115"/>
      <c r="C1" s="115"/>
      <c r="D1" s="115"/>
      <c r="E1" s="115"/>
    </row>
    <row r="2" spans="1:11" s="3" customFormat="1" ht="23.25" customHeight="1" x14ac:dyDescent="0.25">
      <c r="A2" s="120" t="s">
        <v>0</v>
      </c>
      <c r="B2" s="116" t="s">
        <v>67</v>
      </c>
      <c r="C2" s="116" t="s">
        <v>68</v>
      </c>
      <c r="D2" s="118" t="s">
        <v>1</v>
      </c>
      <c r="E2" s="119"/>
    </row>
    <row r="3" spans="1:11" s="3" customFormat="1" ht="28.5" customHeight="1" x14ac:dyDescent="0.25">
      <c r="A3" s="121"/>
      <c r="B3" s="117"/>
      <c r="C3" s="117"/>
      <c r="D3" s="4" t="s">
        <v>2</v>
      </c>
      <c r="E3" s="5" t="s">
        <v>31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24</v>
      </c>
      <c r="B5" s="55">
        <f>'6'!B7</f>
        <v>37</v>
      </c>
      <c r="C5" s="54">
        <f>'6'!C7</f>
        <v>51</v>
      </c>
      <c r="D5" s="51">
        <f t="shared" ref="D5" si="0">IF(B5=0,0,C5/B5)*100</f>
        <v>137.83783783783784</v>
      </c>
      <c r="E5" s="49">
        <f t="shared" ref="E5" si="1">C5-B5</f>
        <v>14</v>
      </c>
      <c r="K5" s="11"/>
    </row>
    <row r="6" spans="1:11" s="3" customFormat="1" ht="31.5" customHeight="1" x14ac:dyDescent="0.25">
      <c r="A6" s="9" t="s">
        <v>25</v>
      </c>
      <c r="B6" s="54">
        <f>'6'!E7</f>
        <v>37</v>
      </c>
      <c r="C6" s="54">
        <f>'6'!F7</f>
        <v>50</v>
      </c>
      <c r="D6" s="51">
        <f t="shared" ref="D6:D11" si="2">IF(B6=0,0,C6/B6)*100</f>
        <v>135.13513513513513</v>
      </c>
      <c r="E6" s="49">
        <f t="shared" ref="E6:E11" si="3">C6-B6</f>
        <v>13</v>
      </c>
      <c r="K6" s="11"/>
    </row>
    <row r="7" spans="1:11" s="3" customFormat="1" ht="54.75" customHeight="1" x14ac:dyDescent="0.25">
      <c r="A7" s="12" t="s">
        <v>26</v>
      </c>
      <c r="B7" s="54">
        <f>'6'!H7</f>
        <v>3</v>
      </c>
      <c r="C7" s="54">
        <f>'6'!I7</f>
        <v>3</v>
      </c>
      <c r="D7" s="51">
        <f t="shared" si="2"/>
        <v>100</v>
      </c>
      <c r="E7" s="49">
        <f t="shared" si="3"/>
        <v>0</v>
      </c>
      <c r="K7" s="11"/>
    </row>
    <row r="8" spans="1:11" s="3" customFormat="1" ht="35.25" customHeight="1" x14ac:dyDescent="0.25">
      <c r="A8" s="13" t="s">
        <v>27</v>
      </c>
      <c r="B8" s="54">
        <f>'6'!K7</f>
        <v>0</v>
      </c>
      <c r="C8" s="54">
        <f>'6'!L7</f>
        <v>0</v>
      </c>
      <c r="D8" s="51">
        <f t="shared" si="2"/>
        <v>0</v>
      </c>
      <c r="E8" s="49">
        <f t="shared" si="3"/>
        <v>0</v>
      </c>
      <c r="K8" s="11"/>
    </row>
    <row r="9" spans="1:11" s="109" customFormat="1" ht="35.25" customHeight="1" x14ac:dyDescent="0.25">
      <c r="A9" s="111" t="s">
        <v>65</v>
      </c>
      <c r="B9" s="54">
        <f>'6'!N7</f>
        <v>0</v>
      </c>
      <c r="C9" s="54">
        <f>'6'!O7</f>
        <v>0</v>
      </c>
      <c r="D9" s="51">
        <f t="shared" si="2"/>
        <v>0</v>
      </c>
      <c r="E9" s="49">
        <f t="shared" si="3"/>
        <v>0</v>
      </c>
      <c r="K9" s="110"/>
    </row>
    <row r="10" spans="1:11" s="3" customFormat="1" ht="45.75" customHeight="1" x14ac:dyDescent="0.25">
      <c r="A10" s="13" t="s">
        <v>15</v>
      </c>
      <c r="B10" s="54">
        <f>'6'!Q7</f>
        <v>0</v>
      </c>
      <c r="C10" s="54">
        <f>'6'!R7</f>
        <v>0</v>
      </c>
      <c r="D10" s="51">
        <f t="shared" si="2"/>
        <v>0</v>
      </c>
      <c r="E10" s="49">
        <f t="shared" si="3"/>
        <v>0</v>
      </c>
      <c r="K10" s="11"/>
    </row>
    <row r="11" spans="1:11" s="3" customFormat="1" ht="55.5" customHeight="1" x14ac:dyDescent="0.25">
      <c r="A11" s="13" t="s">
        <v>28</v>
      </c>
      <c r="B11" s="54">
        <f>'6'!T7</f>
        <v>29</v>
      </c>
      <c r="C11" s="54">
        <f>'6'!U7</f>
        <v>47</v>
      </c>
      <c r="D11" s="51">
        <f t="shared" si="2"/>
        <v>162.06896551724137</v>
      </c>
      <c r="E11" s="49">
        <f t="shared" si="3"/>
        <v>18</v>
      </c>
      <c r="K11" s="11"/>
    </row>
    <row r="12" spans="1:11" s="3" customFormat="1" ht="12.75" customHeight="1" x14ac:dyDescent="0.25">
      <c r="A12" s="122" t="s">
        <v>4</v>
      </c>
      <c r="B12" s="123"/>
      <c r="C12" s="123"/>
      <c r="D12" s="123"/>
      <c r="E12" s="123"/>
      <c r="K12" s="11"/>
    </row>
    <row r="13" spans="1:11" s="3" customFormat="1" ht="15" customHeight="1" x14ac:dyDescent="0.25">
      <c r="A13" s="124"/>
      <c r="B13" s="125"/>
      <c r="C13" s="125"/>
      <c r="D13" s="125"/>
      <c r="E13" s="125"/>
      <c r="K13" s="11"/>
    </row>
    <row r="14" spans="1:11" s="3" customFormat="1" ht="20.25" customHeight="1" x14ac:dyDescent="0.25">
      <c r="A14" s="120" t="s">
        <v>0</v>
      </c>
      <c r="B14" s="126" t="s">
        <v>69</v>
      </c>
      <c r="C14" s="126" t="s">
        <v>70</v>
      </c>
      <c r="D14" s="118" t="s">
        <v>1</v>
      </c>
      <c r="E14" s="119"/>
      <c r="K14" s="11"/>
    </row>
    <row r="15" spans="1:11" ht="35.25" customHeight="1" x14ac:dyDescent="0.2">
      <c r="A15" s="121"/>
      <c r="B15" s="126"/>
      <c r="C15" s="126"/>
      <c r="D15" s="4" t="s">
        <v>2</v>
      </c>
      <c r="E15" s="5" t="s">
        <v>31</v>
      </c>
      <c r="K15" s="11"/>
    </row>
    <row r="16" spans="1:11" ht="24" customHeight="1" x14ac:dyDescent="0.2">
      <c r="A16" s="9" t="s">
        <v>55</v>
      </c>
      <c r="B16" s="55">
        <f>'6'!W7</f>
        <v>19</v>
      </c>
      <c r="C16" s="55">
        <f>'6'!X7</f>
        <v>42</v>
      </c>
      <c r="D16" s="51">
        <f t="shared" ref="D16" si="4">IF(B16=0,0,C16/B16)*100</f>
        <v>221.0526315789474</v>
      </c>
      <c r="E16" s="49">
        <f t="shared" ref="E16" si="5">C16-B16</f>
        <v>23</v>
      </c>
      <c r="K16" s="11"/>
    </row>
    <row r="17" spans="1:11" ht="25.5" customHeight="1" x14ac:dyDescent="0.2">
      <c r="A17" s="1" t="s">
        <v>25</v>
      </c>
      <c r="B17" s="55">
        <f>'6'!Z7</f>
        <v>19</v>
      </c>
      <c r="C17" s="55">
        <f>'6'!AA7</f>
        <v>42</v>
      </c>
      <c r="D17" s="48">
        <f t="shared" ref="D17:D18" si="6">C17/B17%</f>
        <v>221.05263157894737</v>
      </c>
      <c r="E17" s="49">
        <f t="shared" ref="E17:E18" si="7">C17-B17</f>
        <v>23</v>
      </c>
      <c r="K17" s="11"/>
    </row>
    <row r="18" spans="1:11" ht="33.75" customHeight="1" x14ac:dyDescent="0.2">
      <c r="A18" s="1" t="s">
        <v>29</v>
      </c>
      <c r="B18" s="55">
        <f>'6'!AC7</f>
        <v>8</v>
      </c>
      <c r="C18" s="55">
        <f>'6'!AD7</f>
        <v>25</v>
      </c>
      <c r="D18" s="48">
        <f t="shared" si="6"/>
        <v>312.5</v>
      </c>
      <c r="E18" s="49">
        <f t="shared" si="7"/>
        <v>17</v>
      </c>
      <c r="K18" s="11"/>
    </row>
    <row r="19" spans="1:11" s="90" customFormat="1" ht="33.75" customHeight="1" x14ac:dyDescent="0.2">
      <c r="A19" s="145" t="s">
        <v>51</v>
      </c>
      <c r="B19" s="145"/>
      <c r="C19" s="145"/>
      <c r="D19" s="145"/>
      <c r="E19" s="145"/>
      <c r="K19" s="91"/>
    </row>
    <row r="20" spans="1:11" ht="60.75" customHeight="1" x14ac:dyDescent="0.2">
      <c r="A20" s="114"/>
      <c r="B20" s="114"/>
      <c r="C20" s="114"/>
      <c r="D20" s="114"/>
      <c r="E20" s="114"/>
    </row>
  </sheetData>
  <mergeCells count="12">
    <mergeCell ref="A1:E1"/>
    <mergeCell ref="A20:E20"/>
    <mergeCell ref="A14:A15"/>
    <mergeCell ref="B14:B15"/>
    <mergeCell ref="C14:C15"/>
    <mergeCell ref="D14:E14"/>
    <mergeCell ref="A19:E19"/>
    <mergeCell ref="A12:E13"/>
    <mergeCell ref="A2:A3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69"/>
  <sheetViews>
    <sheetView zoomScale="75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L28" sqref="L28"/>
    </sheetView>
  </sheetViews>
  <sheetFormatPr defaultRowHeight="14.25" x14ac:dyDescent="0.2"/>
  <cols>
    <col min="1" max="1" width="32" style="37" customWidth="1"/>
    <col min="2" max="2" width="10.85546875" style="72" customWidth="1"/>
    <col min="3" max="3" width="11.85546875" style="37" customWidth="1"/>
    <col min="4" max="4" width="8.5703125" style="72" customWidth="1"/>
    <col min="5" max="5" width="10.7109375" style="37" customWidth="1"/>
    <col min="6" max="6" width="10.28515625" style="37" customWidth="1"/>
    <col min="7" max="7" width="8.85546875" style="37" customWidth="1"/>
    <col min="8" max="8" width="10.85546875" style="37" customWidth="1"/>
    <col min="9" max="9" width="10.42578125" style="37" customWidth="1"/>
    <col min="10" max="10" width="8.42578125" style="37" customWidth="1"/>
    <col min="11" max="11" width="10" style="37" customWidth="1"/>
    <col min="12" max="12" width="10.5703125" style="37" customWidth="1"/>
    <col min="13" max="13" width="9" style="37" customWidth="1"/>
    <col min="14" max="16" width="9" style="72" customWidth="1"/>
    <col min="17" max="17" width="8" style="37" customWidth="1"/>
    <col min="18" max="18" width="7.140625" style="37" customWidth="1"/>
    <col min="19" max="19" width="8.140625" style="37" customWidth="1"/>
    <col min="20" max="20" width="7.7109375" style="37" customWidth="1"/>
    <col min="21" max="21" width="8.7109375" style="37" customWidth="1"/>
    <col min="22" max="22" width="8.140625" style="37" customWidth="1"/>
    <col min="23" max="23" width="9.5703125" style="72" customWidth="1"/>
    <col min="24" max="24" width="10.28515625" style="37" customWidth="1"/>
    <col min="25" max="25" width="8.85546875" style="72" customWidth="1"/>
    <col min="26" max="26" width="7.28515625" style="37" customWidth="1"/>
    <col min="27" max="27" width="8" style="37" customWidth="1"/>
    <col min="28" max="28" width="8.28515625" style="37" customWidth="1"/>
    <col min="29" max="29" width="8" style="37" customWidth="1"/>
    <col min="30" max="30" width="7.7109375" style="37" customWidth="1"/>
    <col min="31" max="16384" width="9.140625" style="37"/>
  </cols>
  <sheetData>
    <row r="1" spans="1:35" s="22" customFormat="1" ht="60.75" customHeight="1" x14ac:dyDescent="0.35">
      <c r="B1" s="146" t="s">
        <v>73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05"/>
      <c r="O1" s="105"/>
      <c r="P1" s="105"/>
      <c r="Q1" s="88"/>
      <c r="R1" s="88"/>
      <c r="S1" s="88"/>
      <c r="T1" s="21"/>
      <c r="U1" s="21"/>
      <c r="V1" s="21"/>
      <c r="W1" s="21"/>
      <c r="X1" s="21"/>
      <c r="Y1" s="21"/>
      <c r="Z1" s="21"/>
      <c r="AA1" s="130"/>
      <c r="AB1" s="130"/>
      <c r="AC1" s="41"/>
      <c r="AE1" s="47" t="s">
        <v>11</v>
      </c>
    </row>
    <row r="2" spans="1:35" s="25" customFormat="1" ht="35.2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99" t="s">
        <v>5</v>
      </c>
      <c r="N2" s="99"/>
      <c r="O2" s="99"/>
      <c r="P2" s="99"/>
      <c r="Q2" s="45"/>
      <c r="R2" s="23"/>
      <c r="S2" s="23"/>
      <c r="T2" s="24"/>
      <c r="U2" s="24"/>
      <c r="V2" s="24"/>
      <c r="W2" s="24"/>
      <c r="X2" s="24"/>
      <c r="Y2" s="24"/>
      <c r="AA2" s="140"/>
      <c r="AB2" s="140"/>
      <c r="AC2" s="144" t="s">
        <v>5</v>
      </c>
      <c r="AD2" s="144"/>
    </row>
    <row r="3" spans="1:35" s="26" customFormat="1" ht="61.5" customHeight="1" x14ac:dyDescent="0.25">
      <c r="A3" s="141"/>
      <c r="B3" s="137" t="s">
        <v>53</v>
      </c>
      <c r="C3" s="137"/>
      <c r="D3" s="137" t="s">
        <v>50</v>
      </c>
      <c r="E3" s="137" t="s">
        <v>16</v>
      </c>
      <c r="F3" s="137"/>
      <c r="G3" s="137"/>
      <c r="H3" s="137" t="s">
        <v>32</v>
      </c>
      <c r="I3" s="137"/>
      <c r="J3" s="137"/>
      <c r="K3" s="137" t="s">
        <v>7</v>
      </c>
      <c r="L3" s="137"/>
      <c r="M3" s="137"/>
      <c r="N3" s="137" t="s">
        <v>66</v>
      </c>
      <c r="O3" s="137"/>
      <c r="P3" s="137"/>
      <c r="Q3" s="137" t="s">
        <v>8</v>
      </c>
      <c r="R3" s="137"/>
      <c r="S3" s="137"/>
      <c r="T3" s="131" t="s">
        <v>6</v>
      </c>
      <c r="U3" s="132"/>
      <c r="V3" s="133"/>
      <c r="W3" s="137" t="s">
        <v>54</v>
      </c>
      <c r="X3" s="137"/>
      <c r="Y3" s="137" t="s">
        <v>47</v>
      </c>
      <c r="Z3" s="137" t="s">
        <v>9</v>
      </c>
      <c r="AA3" s="137"/>
      <c r="AB3" s="137"/>
      <c r="AC3" s="137" t="s">
        <v>10</v>
      </c>
      <c r="AD3" s="137"/>
      <c r="AE3" s="137"/>
    </row>
    <row r="4" spans="1:35" s="27" customFormat="1" ht="15.75" customHeight="1" x14ac:dyDescent="0.25">
      <c r="A4" s="141"/>
      <c r="B4" s="134">
        <v>2023</v>
      </c>
      <c r="C4" s="134">
        <v>2024</v>
      </c>
      <c r="D4" s="136" t="s">
        <v>2</v>
      </c>
      <c r="E4" s="134">
        <v>2023</v>
      </c>
      <c r="F4" s="134">
        <v>2024</v>
      </c>
      <c r="G4" s="136" t="s">
        <v>2</v>
      </c>
      <c r="H4" s="134">
        <v>2023</v>
      </c>
      <c r="I4" s="134">
        <v>2024</v>
      </c>
      <c r="J4" s="136" t="s">
        <v>2</v>
      </c>
      <c r="K4" s="134">
        <v>2023</v>
      </c>
      <c r="L4" s="134">
        <v>2024</v>
      </c>
      <c r="M4" s="136" t="s">
        <v>2</v>
      </c>
      <c r="N4" s="134">
        <v>2023</v>
      </c>
      <c r="O4" s="134">
        <v>2024</v>
      </c>
      <c r="P4" s="136" t="s">
        <v>2</v>
      </c>
      <c r="Q4" s="134">
        <v>2023</v>
      </c>
      <c r="R4" s="134">
        <v>2024</v>
      </c>
      <c r="S4" s="136" t="s">
        <v>2</v>
      </c>
      <c r="T4" s="134">
        <v>2023</v>
      </c>
      <c r="U4" s="134">
        <v>2024</v>
      </c>
      <c r="V4" s="136" t="s">
        <v>2</v>
      </c>
      <c r="W4" s="134">
        <v>2023</v>
      </c>
      <c r="X4" s="134">
        <v>2024</v>
      </c>
      <c r="Y4" s="136" t="s">
        <v>2</v>
      </c>
      <c r="Z4" s="134">
        <v>2023</v>
      </c>
      <c r="AA4" s="134">
        <v>2024</v>
      </c>
      <c r="AB4" s="136" t="s">
        <v>2</v>
      </c>
      <c r="AC4" s="134">
        <v>2023</v>
      </c>
      <c r="AD4" s="134">
        <v>2024</v>
      </c>
      <c r="AE4" s="136" t="s">
        <v>2</v>
      </c>
    </row>
    <row r="5" spans="1:35" s="27" customFormat="1" ht="6" customHeight="1" x14ac:dyDescent="0.25">
      <c r="A5" s="141"/>
      <c r="B5" s="135"/>
      <c r="C5" s="135"/>
      <c r="D5" s="136"/>
      <c r="E5" s="135"/>
      <c r="F5" s="135"/>
      <c r="G5" s="136"/>
      <c r="H5" s="135"/>
      <c r="I5" s="135"/>
      <c r="J5" s="136"/>
      <c r="K5" s="135"/>
      <c r="L5" s="135"/>
      <c r="M5" s="136"/>
      <c r="N5" s="135"/>
      <c r="O5" s="135"/>
      <c r="P5" s="136"/>
      <c r="Q5" s="135"/>
      <c r="R5" s="135"/>
      <c r="S5" s="136"/>
      <c r="T5" s="135"/>
      <c r="U5" s="135"/>
      <c r="V5" s="136"/>
      <c r="W5" s="135"/>
      <c r="X5" s="135"/>
      <c r="Y5" s="136"/>
      <c r="Z5" s="135"/>
      <c r="AA5" s="135"/>
      <c r="AB5" s="136"/>
      <c r="AC5" s="135"/>
      <c r="AD5" s="135"/>
      <c r="AE5" s="136"/>
    </row>
    <row r="6" spans="1:35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  <c r="AC6" s="42">
        <v>28</v>
      </c>
      <c r="AD6" s="42">
        <v>29</v>
      </c>
      <c r="AE6" s="42">
        <v>30</v>
      </c>
    </row>
    <row r="7" spans="1:35" s="30" customFormat="1" ht="18" customHeight="1" x14ac:dyDescent="0.25">
      <c r="A7" s="50" t="s">
        <v>21</v>
      </c>
      <c r="B7" s="79">
        <f>SUM(B8:B12)</f>
        <v>37</v>
      </c>
      <c r="C7" s="28">
        <f>SUM(C8:C12)</f>
        <v>51</v>
      </c>
      <c r="D7" s="52">
        <f>IF(B7=0,0,C7/B7)*100</f>
        <v>137.83783783783784</v>
      </c>
      <c r="E7" s="28">
        <f>SUM(E8:E12)</f>
        <v>37</v>
      </c>
      <c r="F7" s="28">
        <f>SUM(F8:F12)</f>
        <v>50</v>
      </c>
      <c r="G7" s="52">
        <f>IF(E7=0,0,F7/E7)*100</f>
        <v>135.13513513513513</v>
      </c>
      <c r="H7" s="28">
        <f>SUM(H8:H12)</f>
        <v>3</v>
      </c>
      <c r="I7" s="28">
        <f>SUM(I8:I12)</f>
        <v>3</v>
      </c>
      <c r="J7" s="52">
        <f>IF(H7=0,0,I7/H7)*100</f>
        <v>100</v>
      </c>
      <c r="K7" s="28">
        <f>SUM(K8:K12)</f>
        <v>0</v>
      </c>
      <c r="L7" s="28">
        <f>SUM(L8:L12)</f>
        <v>0</v>
      </c>
      <c r="M7" s="52">
        <f>IF(K7=0,0,L7/K7)*100</f>
        <v>0</v>
      </c>
      <c r="N7" s="79">
        <f>SUM(N8:N12)</f>
        <v>0</v>
      </c>
      <c r="O7" s="79">
        <f>SUM(O8:O12)</f>
        <v>0</v>
      </c>
      <c r="P7" s="52">
        <f>IF(N7=0,0,O7/N7)*100</f>
        <v>0</v>
      </c>
      <c r="Q7" s="28">
        <f>SUM(Q8:Q12)</f>
        <v>0</v>
      </c>
      <c r="R7" s="28">
        <f>SUM(R8:R12)</f>
        <v>0</v>
      </c>
      <c r="S7" s="52">
        <f>IF(Q7=0,0,R7/Q7)*100</f>
        <v>0</v>
      </c>
      <c r="T7" s="28">
        <f>SUM(T8:T12)</f>
        <v>29</v>
      </c>
      <c r="U7" s="28">
        <f>SUM(U8:U12)</f>
        <v>47</v>
      </c>
      <c r="V7" s="52">
        <f>IF(T7=0,0,U7/T7)*100</f>
        <v>162.06896551724137</v>
      </c>
      <c r="W7" s="79">
        <f>SUM(W8:W12)</f>
        <v>19</v>
      </c>
      <c r="X7" s="28">
        <f>SUM(X8:X12)</f>
        <v>42</v>
      </c>
      <c r="Y7" s="52">
        <f>IF(W7=0,0,X7/W7)*100</f>
        <v>221.0526315789474</v>
      </c>
      <c r="Z7" s="28">
        <f>SUM(Z8:Z12)</f>
        <v>19</v>
      </c>
      <c r="AA7" s="28">
        <f>SUM(AA8:AA12)</f>
        <v>42</v>
      </c>
      <c r="AB7" s="52">
        <f>IF(Z7=0,0,AA7/Z7)*100</f>
        <v>221.0526315789474</v>
      </c>
      <c r="AC7" s="28">
        <f>SUM(AC8:AC12)</f>
        <v>8</v>
      </c>
      <c r="AD7" s="28">
        <f>SUM(AD8:AD12)</f>
        <v>25</v>
      </c>
      <c r="AE7" s="52">
        <f>IF(AC7=0,0,AD7/AC7)*100</f>
        <v>312.5</v>
      </c>
      <c r="AF7" s="29"/>
      <c r="AI7" s="33"/>
    </row>
    <row r="8" spans="1:35" s="33" customFormat="1" ht="18" customHeight="1" x14ac:dyDescent="0.25">
      <c r="A8" s="94" t="s">
        <v>56</v>
      </c>
      <c r="B8" s="92">
        <f>'[5]6'!C8</f>
        <v>1</v>
      </c>
      <c r="C8" s="31">
        <f>[13]Шаблон!$L9+[13]Шаблон!$J9-[13]Шаблон!$K9+'[14]АТО-1'!$B10</f>
        <v>6</v>
      </c>
      <c r="D8" s="53">
        <f t="shared" ref="D8:D12" si="0">IF(B8=0,0,C8/B8)*100</f>
        <v>600</v>
      </c>
      <c r="E8" s="31">
        <f>'[5]6'!F8</f>
        <v>1</v>
      </c>
      <c r="F8" s="31">
        <f>'[14]АТО-1'!$B10</f>
        <v>6</v>
      </c>
      <c r="G8" s="53">
        <f t="shared" ref="G8:G12" si="1">IF(E8=0,0,F8/E8)*100</f>
        <v>600</v>
      </c>
      <c r="H8" s="31">
        <f>'[5]6'!I8</f>
        <v>1</v>
      </c>
      <c r="I8" s="31">
        <f>'[14]АТО-1'!$E10+[13]Шаблон!$D9</f>
        <v>0</v>
      </c>
      <c r="J8" s="53">
        <f t="shared" ref="J8:J12" si="2">IF(H8=0,0,I8/H8)*100</f>
        <v>0</v>
      </c>
      <c r="K8" s="31">
        <f>'[5]6'!L8</f>
        <v>0</v>
      </c>
      <c r="L8" s="31">
        <f>'[14]АТО-1'!$J10</f>
        <v>0</v>
      </c>
      <c r="M8" s="53">
        <f t="shared" ref="M8:M12" si="3">IF(K8=0,0,L8/K8)*100</f>
        <v>0</v>
      </c>
      <c r="N8" s="80">
        <f>[15]Шаблон!I9</f>
        <v>0</v>
      </c>
      <c r="O8" s="80">
        <f>[13]Шаблон!I9</f>
        <v>0</v>
      </c>
      <c r="P8" s="53">
        <f t="shared" ref="P8:P12" si="4">IF(N8=0,0,O8/N8)*100</f>
        <v>0</v>
      </c>
      <c r="Q8" s="31">
        <f>'[5]6'!O8</f>
        <v>0</v>
      </c>
      <c r="R8" s="31">
        <f>'[14]АТО-1'!$N10+'[14]АТО-1'!$O10+[13]Шаблон!$G9</f>
        <v>0</v>
      </c>
      <c r="S8" s="53">
        <f t="shared" ref="S8:S12" si="5">IF(Q8=0,0,R8/Q8)*100</f>
        <v>0</v>
      </c>
      <c r="T8" s="31">
        <f>'[5]6'!R8</f>
        <v>0</v>
      </c>
      <c r="U8" s="46">
        <f>'[9]1'!M11</f>
        <v>6</v>
      </c>
      <c r="V8" s="53">
        <f t="shared" ref="V8:V12" si="6">IF(T8=0,0,U8/T8)*100</f>
        <v>0</v>
      </c>
      <c r="W8" s="66">
        <f>'[5]6'!U8</f>
        <v>0</v>
      </c>
      <c r="X8" s="46">
        <f>[13]Шаблон!$L9+'[14]АТО-1'!$P10</f>
        <v>5</v>
      </c>
      <c r="Y8" s="53">
        <f t="shared" ref="Y8:Y12" si="7">IF(W8=0,0,X8/W8)*100</f>
        <v>0</v>
      </c>
      <c r="Z8" s="31">
        <f>'[5]6'!X8</f>
        <v>0</v>
      </c>
      <c r="AA8" s="46">
        <f>'[14]АТО-1'!$P10</f>
        <v>5</v>
      </c>
      <c r="AB8" s="53">
        <f t="shared" ref="AB8:AB12" si="8">IF(Z8=0,0,AA8/Z8)*100</f>
        <v>0</v>
      </c>
      <c r="AC8" s="31">
        <f>'[5]6'!AA8</f>
        <v>0</v>
      </c>
      <c r="AD8" s="46">
        <f>'[14]АТО-1'!$Q10</f>
        <v>4</v>
      </c>
      <c r="AE8" s="53">
        <f t="shared" ref="AE8:AE12" si="9">IF(AC8=0,0,AD8/AC8)*100</f>
        <v>0</v>
      </c>
      <c r="AF8" s="29"/>
      <c r="AG8" s="32"/>
    </row>
    <row r="9" spans="1:35" s="34" customFormat="1" ht="18" customHeight="1" x14ac:dyDescent="0.25">
      <c r="A9" s="94" t="s">
        <v>57</v>
      </c>
      <c r="B9" s="92">
        <f>'[5]6'!C9</f>
        <v>2</v>
      </c>
      <c r="C9" s="80">
        <f>[13]Шаблон!$L10+[13]Шаблон!$J10-[13]Шаблон!$K10+'[14]АТО-1'!$B11</f>
        <v>7</v>
      </c>
      <c r="D9" s="53">
        <f t="shared" si="0"/>
        <v>350</v>
      </c>
      <c r="E9" s="80">
        <f>'[5]6'!F9</f>
        <v>2</v>
      </c>
      <c r="F9" s="80">
        <f>'[14]АТО-1'!$B11</f>
        <v>7</v>
      </c>
      <c r="G9" s="53">
        <f t="shared" si="1"/>
        <v>350</v>
      </c>
      <c r="H9" s="80">
        <f>'[5]6'!I9</f>
        <v>0</v>
      </c>
      <c r="I9" s="80">
        <f>'[14]АТО-1'!$E11+[13]Шаблон!$D10</f>
        <v>0</v>
      </c>
      <c r="J9" s="53">
        <f t="shared" si="2"/>
        <v>0</v>
      </c>
      <c r="K9" s="80">
        <f>'[5]6'!L9</f>
        <v>0</v>
      </c>
      <c r="L9" s="80">
        <f>'[14]АТО-1'!$J11</f>
        <v>0</v>
      </c>
      <c r="M9" s="53">
        <f t="shared" si="3"/>
        <v>0</v>
      </c>
      <c r="N9" s="80">
        <f>[15]Шаблон!I10</f>
        <v>0</v>
      </c>
      <c r="O9" s="80">
        <f>[13]Шаблон!I10</f>
        <v>0</v>
      </c>
      <c r="P9" s="53">
        <f t="shared" si="4"/>
        <v>0</v>
      </c>
      <c r="Q9" s="80">
        <f>'[5]6'!O9</f>
        <v>0</v>
      </c>
      <c r="R9" s="80">
        <f>'[14]АТО-1'!$N11+'[14]АТО-1'!$O11+[13]Шаблон!$G10</f>
        <v>0</v>
      </c>
      <c r="S9" s="53">
        <f t="shared" si="5"/>
        <v>0</v>
      </c>
      <c r="T9" s="80">
        <f>'[5]6'!R9</f>
        <v>1</v>
      </c>
      <c r="U9" s="46">
        <f>'[9]1'!M12</f>
        <v>7</v>
      </c>
      <c r="V9" s="53">
        <f t="shared" si="6"/>
        <v>700</v>
      </c>
      <c r="W9" s="66">
        <f>'[5]6'!U9</f>
        <v>1</v>
      </c>
      <c r="X9" s="46">
        <f>[13]Шаблон!$L10+'[14]АТО-1'!$P11</f>
        <v>7</v>
      </c>
      <c r="Y9" s="53">
        <f t="shared" si="7"/>
        <v>700</v>
      </c>
      <c r="Z9" s="80">
        <f>'[5]6'!X9</f>
        <v>1</v>
      </c>
      <c r="AA9" s="46">
        <f>'[14]АТО-1'!$P11</f>
        <v>7</v>
      </c>
      <c r="AB9" s="53">
        <f t="shared" si="8"/>
        <v>700</v>
      </c>
      <c r="AC9" s="80">
        <f>'[5]6'!AA9</f>
        <v>0</v>
      </c>
      <c r="AD9" s="46">
        <f>'[14]АТО-1'!$Q11</f>
        <v>6</v>
      </c>
      <c r="AE9" s="53">
        <f t="shared" si="9"/>
        <v>0</v>
      </c>
      <c r="AF9" s="29"/>
      <c r="AG9" s="32"/>
    </row>
    <row r="10" spans="1:35" s="33" customFormat="1" ht="18" customHeight="1" x14ac:dyDescent="0.25">
      <c r="A10" s="94" t="s">
        <v>58</v>
      </c>
      <c r="B10" s="92">
        <f>'[5]6'!C10</f>
        <v>29</v>
      </c>
      <c r="C10" s="80">
        <f>[13]Шаблон!$L11+[13]Шаблон!$J11-[13]Шаблон!$K11+'[14]АТО-1'!$B12</f>
        <v>20</v>
      </c>
      <c r="D10" s="53">
        <f t="shared" si="0"/>
        <v>68.965517241379317</v>
      </c>
      <c r="E10" s="80">
        <f>'[5]6'!F10</f>
        <v>29</v>
      </c>
      <c r="F10" s="80">
        <f>'[14]АТО-1'!$B12</f>
        <v>20</v>
      </c>
      <c r="G10" s="53">
        <f t="shared" si="1"/>
        <v>68.965517241379317</v>
      </c>
      <c r="H10" s="80">
        <f>'[5]6'!I10</f>
        <v>0</v>
      </c>
      <c r="I10" s="80">
        <f>'[14]АТО-1'!$E12+[13]Шаблон!$D11</f>
        <v>0</v>
      </c>
      <c r="J10" s="53">
        <f t="shared" si="2"/>
        <v>0</v>
      </c>
      <c r="K10" s="80">
        <f>'[5]6'!L10</f>
        <v>0</v>
      </c>
      <c r="L10" s="80">
        <f>'[14]АТО-1'!$J12</f>
        <v>0</v>
      </c>
      <c r="M10" s="53">
        <f t="shared" si="3"/>
        <v>0</v>
      </c>
      <c r="N10" s="80">
        <f>[15]Шаблон!I11</f>
        <v>0</v>
      </c>
      <c r="O10" s="80">
        <f>[13]Шаблон!I11</f>
        <v>0</v>
      </c>
      <c r="P10" s="53">
        <f t="shared" si="4"/>
        <v>0</v>
      </c>
      <c r="Q10" s="80">
        <f>'[5]6'!O10</f>
        <v>0</v>
      </c>
      <c r="R10" s="80">
        <f>'[14]АТО-1'!$N12+'[14]АТО-1'!$O12+[13]Шаблон!$G11</f>
        <v>0</v>
      </c>
      <c r="S10" s="53">
        <f t="shared" si="5"/>
        <v>0</v>
      </c>
      <c r="T10" s="80">
        <f>'[5]6'!R10</f>
        <v>24</v>
      </c>
      <c r="U10" s="46">
        <f>'[9]1'!M13</f>
        <v>19</v>
      </c>
      <c r="V10" s="53">
        <f t="shared" si="6"/>
        <v>79.166666666666657</v>
      </c>
      <c r="W10" s="66">
        <f>'[5]6'!U10</f>
        <v>15</v>
      </c>
      <c r="X10" s="46">
        <f>[13]Шаблон!$L11+'[14]АТО-1'!$P12</f>
        <v>18</v>
      </c>
      <c r="Y10" s="53">
        <f t="shared" si="7"/>
        <v>120</v>
      </c>
      <c r="Z10" s="80">
        <f>'[5]6'!X10</f>
        <v>15</v>
      </c>
      <c r="AA10" s="46">
        <f>'[14]АТО-1'!$P12</f>
        <v>18</v>
      </c>
      <c r="AB10" s="53">
        <f t="shared" si="8"/>
        <v>120</v>
      </c>
      <c r="AC10" s="80">
        <f>'[5]6'!AA10</f>
        <v>6</v>
      </c>
      <c r="AD10" s="46">
        <f>'[14]АТО-1'!$Q12</f>
        <v>11</v>
      </c>
      <c r="AE10" s="53">
        <f t="shared" si="9"/>
        <v>183.33333333333331</v>
      </c>
      <c r="AF10" s="29"/>
      <c r="AG10" s="32"/>
    </row>
    <row r="11" spans="1:35" s="33" customFormat="1" ht="18" customHeight="1" x14ac:dyDescent="0.25">
      <c r="A11" s="94" t="s">
        <v>59</v>
      </c>
      <c r="B11" s="92">
        <f>'[5]6'!C11</f>
        <v>1</v>
      </c>
      <c r="C11" s="80">
        <f>[13]Шаблон!$L12+[13]Шаблон!$J12-[13]Шаблон!$K12+'[14]АТО-1'!$B13</f>
        <v>5</v>
      </c>
      <c r="D11" s="53">
        <f t="shared" si="0"/>
        <v>500</v>
      </c>
      <c r="E11" s="80">
        <f>'[5]6'!F11</f>
        <v>1</v>
      </c>
      <c r="F11" s="80">
        <f>'[14]АТО-1'!$B13</f>
        <v>4</v>
      </c>
      <c r="G11" s="53">
        <f t="shared" si="1"/>
        <v>400</v>
      </c>
      <c r="H11" s="80">
        <f>'[5]6'!I11</f>
        <v>0</v>
      </c>
      <c r="I11" s="80">
        <f>'[14]АТО-1'!$E13+[13]Шаблон!$D12</f>
        <v>2</v>
      </c>
      <c r="J11" s="53">
        <f t="shared" si="2"/>
        <v>0</v>
      </c>
      <c r="K11" s="80">
        <f>'[5]6'!L11</f>
        <v>0</v>
      </c>
      <c r="L11" s="80">
        <f>'[14]АТО-1'!$J13</f>
        <v>0</v>
      </c>
      <c r="M11" s="53">
        <f t="shared" si="3"/>
        <v>0</v>
      </c>
      <c r="N11" s="80">
        <f>[15]Шаблон!I12</f>
        <v>0</v>
      </c>
      <c r="O11" s="80">
        <f>[13]Шаблон!I12</f>
        <v>0</v>
      </c>
      <c r="P11" s="53">
        <f t="shared" si="4"/>
        <v>0</v>
      </c>
      <c r="Q11" s="80">
        <f>'[5]6'!O11</f>
        <v>0</v>
      </c>
      <c r="R11" s="80">
        <f>'[14]АТО-1'!$N13+'[14]АТО-1'!$O13+[13]Шаблон!$G12</f>
        <v>0</v>
      </c>
      <c r="S11" s="53">
        <f t="shared" si="5"/>
        <v>0</v>
      </c>
      <c r="T11" s="80">
        <f>'[5]6'!R11</f>
        <v>0</v>
      </c>
      <c r="U11" s="46">
        <f>'[9]1'!M14</f>
        <v>3</v>
      </c>
      <c r="V11" s="53">
        <f t="shared" si="6"/>
        <v>0</v>
      </c>
      <c r="W11" s="66">
        <f>'[5]6'!U11</f>
        <v>1</v>
      </c>
      <c r="X11" s="46">
        <f>[13]Шаблон!$L12+'[14]АТО-1'!$P13</f>
        <v>2</v>
      </c>
      <c r="Y11" s="53">
        <f t="shared" si="7"/>
        <v>200</v>
      </c>
      <c r="Z11" s="80">
        <f>'[5]6'!X11</f>
        <v>1</v>
      </c>
      <c r="AA11" s="46">
        <f>'[14]АТО-1'!$P13</f>
        <v>2</v>
      </c>
      <c r="AB11" s="53">
        <f t="shared" si="8"/>
        <v>200</v>
      </c>
      <c r="AC11" s="80">
        <f>'[5]6'!AA11</f>
        <v>0</v>
      </c>
      <c r="AD11" s="46">
        <f>'[14]АТО-1'!$Q13</f>
        <v>0</v>
      </c>
      <c r="AE11" s="53">
        <f t="shared" si="9"/>
        <v>0</v>
      </c>
      <c r="AF11" s="29"/>
      <c r="AG11" s="32"/>
    </row>
    <row r="12" spans="1:35" s="33" customFormat="1" ht="18" customHeight="1" x14ac:dyDescent="0.25">
      <c r="A12" s="94" t="s">
        <v>60</v>
      </c>
      <c r="B12" s="92">
        <f>'[5]6'!C12</f>
        <v>4</v>
      </c>
      <c r="C12" s="80">
        <f>[13]Шаблон!$L13+[13]Шаблон!$J13-[13]Шаблон!$K13+'[14]АТО-1'!$B14</f>
        <v>13</v>
      </c>
      <c r="D12" s="53">
        <f t="shared" si="0"/>
        <v>325</v>
      </c>
      <c r="E12" s="80">
        <f>'[5]6'!F12</f>
        <v>4</v>
      </c>
      <c r="F12" s="80">
        <f>'[14]АТО-1'!$B14</f>
        <v>13</v>
      </c>
      <c r="G12" s="53">
        <f t="shared" si="1"/>
        <v>325</v>
      </c>
      <c r="H12" s="80">
        <f>'[5]6'!I12</f>
        <v>2</v>
      </c>
      <c r="I12" s="80">
        <f>'[14]АТО-1'!$E14+[13]Шаблон!$D13</f>
        <v>1</v>
      </c>
      <c r="J12" s="53">
        <f t="shared" si="2"/>
        <v>50</v>
      </c>
      <c r="K12" s="80">
        <f>'[5]6'!L12</f>
        <v>0</v>
      </c>
      <c r="L12" s="80">
        <f>'[14]АТО-1'!$J14</f>
        <v>0</v>
      </c>
      <c r="M12" s="53">
        <f t="shared" si="3"/>
        <v>0</v>
      </c>
      <c r="N12" s="80">
        <f>[15]Шаблон!I13</f>
        <v>0</v>
      </c>
      <c r="O12" s="80">
        <f>[13]Шаблон!I13</f>
        <v>0</v>
      </c>
      <c r="P12" s="53">
        <f t="shared" si="4"/>
        <v>0</v>
      </c>
      <c r="Q12" s="80">
        <f>'[5]6'!O12</f>
        <v>0</v>
      </c>
      <c r="R12" s="80">
        <f>'[14]АТО-1'!$N14+'[14]АТО-1'!$O14+[13]Шаблон!$G13</f>
        <v>0</v>
      </c>
      <c r="S12" s="53">
        <f t="shared" si="5"/>
        <v>0</v>
      </c>
      <c r="T12" s="80">
        <f>'[5]6'!R12</f>
        <v>4</v>
      </c>
      <c r="U12" s="46">
        <f>'[9]1'!M15</f>
        <v>12</v>
      </c>
      <c r="V12" s="53">
        <f t="shared" si="6"/>
        <v>300</v>
      </c>
      <c r="W12" s="66">
        <f>'[5]6'!U12</f>
        <v>2</v>
      </c>
      <c r="X12" s="46">
        <f>[13]Шаблон!$L13+'[14]АТО-1'!$P14</f>
        <v>10</v>
      </c>
      <c r="Y12" s="53">
        <f t="shared" si="7"/>
        <v>500</v>
      </c>
      <c r="Z12" s="80">
        <f>'[5]6'!X12</f>
        <v>2</v>
      </c>
      <c r="AA12" s="46">
        <f>'[14]АТО-1'!$P14</f>
        <v>10</v>
      </c>
      <c r="AB12" s="53">
        <f t="shared" si="8"/>
        <v>500</v>
      </c>
      <c r="AC12" s="80">
        <f>'[5]6'!AA12</f>
        <v>2</v>
      </c>
      <c r="AD12" s="46">
        <f>'[14]АТО-1'!$Q14</f>
        <v>4</v>
      </c>
      <c r="AE12" s="53">
        <f t="shared" si="9"/>
        <v>200</v>
      </c>
      <c r="AF12" s="29"/>
      <c r="AG12" s="32"/>
    </row>
    <row r="13" spans="1:35" s="33" customFormat="1" ht="18" customHeight="1" x14ac:dyDescent="0.25">
      <c r="A13" s="85"/>
      <c r="B13" s="85"/>
      <c r="C13" s="89"/>
      <c r="D13" s="89"/>
      <c r="E13" s="89"/>
      <c r="F13" s="89"/>
      <c r="G13" s="86"/>
      <c r="H13" s="89"/>
      <c r="I13" s="89"/>
      <c r="J13" s="86"/>
      <c r="K13" s="89"/>
      <c r="L13" s="89"/>
      <c r="M13" s="86"/>
      <c r="N13" s="86"/>
      <c r="O13" s="86"/>
      <c r="P13" s="86"/>
      <c r="Q13" s="147" t="s">
        <v>52</v>
      </c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87"/>
      <c r="AF13" s="29"/>
      <c r="AG13" s="32"/>
    </row>
    <row r="14" spans="1:35" ht="54" customHeight="1" x14ac:dyDescent="0.2">
      <c r="A14" s="35"/>
      <c r="B14" s="71"/>
      <c r="C14" s="35"/>
      <c r="D14" s="71"/>
      <c r="E14" s="36"/>
      <c r="F14" s="35"/>
      <c r="G14" s="35"/>
      <c r="H14" s="35"/>
      <c r="I14" s="35"/>
      <c r="J14" s="35"/>
      <c r="K14" s="38"/>
      <c r="L14" s="38"/>
      <c r="M14" s="38"/>
      <c r="N14" s="38"/>
      <c r="O14" s="38"/>
      <c r="P14" s="38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5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35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x14ac:dyDescent="0.2">
      <c r="A17" s="39"/>
      <c r="B17" s="73"/>
      <c r="C17" s="39"/>
      <c r="D17" s="73"/>
      <c r="E17" s="39"/>
      <c r="F17" s="39"/>
      <c r="G17" s="39"/>
      <c r="H17" s="39"/>
      <c r="I17" s="39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1:28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1:28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1:28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1:28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1:28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1:28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1:28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1:28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1:28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1:28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1:28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1:28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1:28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1:28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1:28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1:28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1:28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1:28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1:28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1:28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1:28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1:28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1:28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1:28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1:28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1:28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1:28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1:28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1:28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1:28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1:28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1:28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1:28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1:28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1:28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1:28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1:28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</sheetData>
  <mergeCells count="47">
    <mergeCell ref="Q14:AE14"/>
    <mergeCell ref="AA1:AB1"/>
    <mergeCell ref="AA2:AB2"/>
    <mergeCell ref="AC2:AD2"/>
    <mergeCell ref="Q3:S3"/>
    <mergeCell ref="T3:V3"/>
    <mergeCell ref="Z3:AB3"/>
    <mergeCell ref="AC3:AE3"/>
    <mergeCell ref="V4:V5"/>
    <mergeCell ref="Q4:Q5"/>
    <mergeCell ref="R4:R5"/>
    <mergeCell ref="S4:S5"/>
    <mergeCell ref="T4:T5"/>
    <mergeCell ref="U4:U5"/>
    <mergeCell ref="Q13:AD13"/>
    <mergeCell ref="AC4:AC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3:D3"/>
    <mergeCell ref="AD4:AD5"/>
    <mergeCell ref="AE4:AE5"/>
    <mergeCell ref="X4:X5"/>
    <mergeCell ref="Z4:Z5"/>
    <mergeCell ref="AA4:AA5"/>
    <mergeCell ref="AB4:AB5"/>
    <mergeCell ref="B1:M1"/>
    <mergeCell ref="W3:Y3"/>
    <mergeCell ref="B4:B5"/>
    <mergeCell ref="D4:D5"/>
    <mergeCell ref="W4:W5"/>
    <mergeCell ref="Y4:Y5"/>
    <mergeCell ref="N3:P3"/>
    <mergeCell ref="N4:N5"/>
    <mergeCell ref="O4:O5"/>
    <mergeCell ref="P4:P5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  <colBreaks count="1" manualBreakCount="1">
    <brk id="16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zoomScale="70" zoomScaleNormal="70" zoomScaleSheetLayoutView="80" workbookViewId="0">
      <selection activeCell="C23" sqref="C23"/>
    </sheetView>
  </sheetViews>
  <sheetFormatPr defaultColWidth="8" defaultRowHeight="12.75" x14ac:dyDescent="0.2"/>
  <cols>
    <col min="1" max="1" width="60.85546875" style="2" customWidth="1"/>
    <col min="2" max="2" width="35" style="2" customWidth="1"/>
    <col min="3" max="3" width="30.140625" style="2" customWidth="1"/>
    <col min="4" max="4" width="13.85546875" style="2" customWidth="1"/>
    <col min="5" max="5" width="14.42578125" style="2" customWidth="1"/>
    <col min="6" max="16384" width="8" style="2"/>
  </cols>
  <sheetData>
    <row r="1" spans="1:11" ht="67.5" customHeight="1" x14ac:dyDescent="0.2">
      <c r="A1" s="115" t="s">
        <v>22</v>
      </c>
      <c r="B1" s="115"/>
      <c r="C1" s="115"/>
      <c r="D1" s="115"/>
      <c r="E1" s="115"/>
    </row>
    <row r="2" spans="1:11" ht="20.25" customHeight="1" x14ac:dyDescent="0.2">
      <c r="A2" s="148" t="s">
        <v>17</v>
      </c>
      <c r="B2" s="148"/>
      <c r="C2" s="148"/>
      <c r="D2" s="148"/>
      <c r="E2" s="148"/>
    </row>
    <row r="3" spans="1:11" s="3" customFormat="1" ht="23.25" customHeight="1" x14ac:dyDescent="0.25">
      <c r="A3" s="120" t="s">
        <v>0</v>
      </c>
      <c r="B3" s="116" t="s">
        <v>67</v>
      </c>
      <c r="C3" s="116" t="s">
        <v>68</v>
      </c>
      <c r="D3" s="118" t="s">
        <v>1</v>
      </c>
      <c r="E3" s="119"/>
    </row>
    <row r="4" spans="1:11" s="3" customFormat="1" ht="28.5" customHeight="1" x14ac:dyDescent="0.25">
      <c r="A4" s="121"/>
      <c r="B4" s="117"/>
      <c r="C4" s="117"/>
      <c r="D4" s="4" t="s">
        <v>2</v>
      </c>
      <c r="E4" s="5" t="s">
        <v>31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24" customHeight="1" x14ac:dyDescent="0.25">
      <c r="A6" s="9" t="s">
        <v>24</v>
      </c>
      <c r="B6" s="55">
        <f>'8'!B7</f>
        <v>346</v>
      </c>
      <c r="C6" s="54">
        <f>'8'!C7</f>
        <v>423</v>
      </c>
      <c r="D6" s="51">
        <f t="shared" ref="D6" si="0">IF(B6=0,0,C6/B6)*100</f>
        <v>122.2543352601156</v>
      </c>
      <c r="E6" s="49">
        <f t="shared" ref="E6" si="1">C6-B6</f>
        <v>77</v>
      </c>
      <c r="K6" s="11"/>
    </row>
    <row r="7" spans="1:11" s="3" customFormat="1" ht="31.5" customHeight="1" x14ac:dyDescent="0.25">
      <c r="A7" s="9" t="s">
        <v>25</v>
      </c>
      <c r="B7" s="54">
        <f>'8'!E7</f>
        <v>334</v>
      </c>
      <c r="C7" s="54">
        <f>'8'!F7</f>
        <v>393</v>
      </c>
      <c r="D7" s="51">
        <f t="shared" ref="D7:D12" si="2">IF(B7=0,0,C7/B7)*100</f>
        <v>117.66467065868262</v>
      </c>
      <c r="E7" s="49">
        <f t="shared" ref="E7:E12" si="3">C7-B7</f>
        <v>59</v>
      </c>
      <c r="K7" s="11"/>
    </row>
    <row r="8" spans="1:11" s="3" customFormat="1" ht="54.75" customHeight="1" x14ac:dyDescent="0.25">
      <c r="A8" s="12" t="s">
        <v>26</v>
      </c>
      <c r="B8" s="54">
        <f>'8'!H7</f>
        <v>21</v>
      </c>
      <c r="C8" s="54">
        <f>'8'!I7</f>
        <v>41</v>
      </c>
      <c r="D8" s="51">
        <f t="shared" si="2"/>
        <v>195.23809523809524</v>
      </c>
      <c r="E8" s="49">
        <f t="shared" si="3"/>
        <v>20</v>
      </c>
      <c r="K8" s="11"/>
    </row>
    <row r="9" spans="1:11" s="3" customFormat="1" ht="35.25" customHeight="1" x14ac:dyDescent="0.25">
      <c r="A9" s="13" t="s">
        <v>27</v>
      </c>
      <c r="B9" s="54">
        <f>'8'!K7</f>
        <v>0</v>
      </c>
      <c r="C9" s="54">
        <f>'8'!L7</f>
        <v>12</v>
      </c>
      <c r="D9" s="51">
        <f t="shared" si="2"/>
        <v>0</v>
      </c>
      <c r="E9" s="49">
        <f t="shared" si="3"/>
        <v>12</v>
      </c>
      <c r="K9" s="11"/>
    </row>
    <row r="10" spans="1:11" s="109" customFormat="1" ht="40.5" customHeight="1" x14ac:dyDescent="0.25">
      <c r="A10" s="111" t="s">
        <v>65</v>
      </c>
      <c r="B10" s="54">
        <f>'8'!N7</f>
        <v>0</v>
      </c>
      <c r="C10" s="54">
        <f>'8'!O7</f>
        <v>8</v>
      </c>
      <c r="D10" s="51">
        <f t="shared" si="2"/>
        <v>0</v>
      </c>
      <c r="E10" s="49">
        <f t="shared" si="3"/>
        <v>8</v>
      </c>
      <c r="K10" s="110"/>
    </row>
    <row r="11" spans="1:11" s="3" customFormat="1" ht="45.75" customHeight="1" x14ac:dyDescent="0.25">
      <c r="A11" s="13" t="s">
        <v>15</v>
      </c>
      <c r="B11" s="54">
        <f>'8'!Q7</f>
        <v>0</v>
      </c>
      <c r="C11" s="54">
        <f>'8'!R7</f>
        <v>0</v>
      </c>
      <c r="D11" s="51">
        <f t="shared" si="2"/>
        <v>0</v>
      </c>
      <c r="E11" s="49">
        <f t="shared" si="3"/>
        <v>0</v>
      </c>
      <c r="K11" s="11"/>
    </row>
    <row r="12" spans="1:11" s="3" customFormat="1" ht="55.5" customHeight="1" x14ac:dyDescent="0.25">
      <c r="A12" s="13" t="s">
        <v>28</v>
      </c>
      <c r="B12" s="54">
        <f>'8'!T7</f>
        <v>224</v>
      </c>
      <c r="C12" s="54">
        <f>'8'!U7</f>
        <v>333</v>
      </c>
      <c r="D12" s="51">
        <f t="shared" si="2"/>
        <v>148.66071428571428</v>
      </c>
      <c r="E12" s="49">
        <f t="shared" si="3"/>
        <v>109</v>
      </c>
      <c r="K12" s="11"/>
    </row>
    <row r="13" spans="1:11" s="3" customFormat="1" ht="12.75" customHeight="1" x14ac:dyDescent="0.25">
      <c r="A13" s="122" t="s">
        <v>4</v>
      </c>
      <c r="B13" s="123"/>
      <c r="C13" s="123"/>
      <c r="D13" s="123"/>
      <c r="E13" s="123"/>
      <c r="K13" s="11"/>
    </row>
    <row r="14" spans="1:11" s="3" customFormat="1" ht="12.75" customHeight="1" x14ac:dyDescent="0.25">
      <c r="A14" s="124"/>
      <c r="B14" s="125"/>
      <c r="C14" s="125"/>
      <c r="D14" s="125"/>
      <c r="E14" s="125"/>
      <c r="K14" s="11"/>
    </row>
    <row r="15" spans="1:11" s="3" customFormat="1" ht="20.25" customHeight="1" x14ac:dyDescent="0.25">
      <c r="A15" s="120" t="s">
        <v>0</v>
      </c>
      <c r="B15" s="126" t="s">
        <v>69</v>
      </c>
      <c r="C15" s="126" t="s">
        <v>70</v>
      </c>
      <c r="D15" s="118" t="s">
        <v>1</v>
      </c>
      <c r="E15" s="119"/>
      <c r="K15" s="11"/>
    </row>
    <row r="16" spans="1:11" ht="35.25" customHeight="1" x14ac:dyDescent="0.2">
      <c r="A16" s="121"/>
      <c r="B16" s="126"/>
      <c r="C16" s="126"/>
      <c r="D16" s="4" t="s">
        <v>2</v>
      </c>
      <c r="E16" s="5" t="s">
        <v>31</v>
      </c>
      <c r="K16" s="11"/>
    </row>
    <row r="17" spans="1:11" ht="24" customHeight="1" x14ac:dyDescent="0.2">
      <c r="A17" s="9" t="s">
        <v>55</v>
      </c>
      <c r="B17" s="55">
        <f>'8'!W7</f>
        <v>227</v>
      </c>
      <c r="C17" s="55">
        <f>'8'!X7</f>
        <v>346</v>
      </c>
      <c r="D17" s="48">
        <f t="shared" ref="D17" si="4">C17/B17%</f>
        <v>152.42290748898679</v>
      </c>
      <c r="E17" s="49">
        <f t="shared" ref="E17" si="5">C17-B17</f>
        <v>119</v>
      </c>
      <c r="K17" s="11"/>
    </row>
    <row r="18" spans="1:11" ht="25.5" customHeight="1" x14ac:dyDescent="0.2">
      <c r="A18" s="1" t="s">
        <v>25</v>
      </c>
      <c r="B18" s="55">
        <f>'8'!Z7</f>
        <v>223</v>
      </c>
      <c r="C18" s="55">
        <f>'8'!AA7</f>
        <v>330</v>
      </c>
      <c r="D18" s="48">
        <f t="shared" ref="D18:D19" si="6">C18/B18%</f>
        <v>147.98206278026905</v>
      </c>
      <c r="E18" s="49">
        <f t="shared" ref="E18:E19" si="7">C18-B18</f>
        <v>107</v>
      </c>
      <c r="K18" s="11"/>
    </row>
    <row r="19" spans="1:11" ht="33.75" customHeight="1" x14ac:dyDescent="0.2">
      <c r="A19" s="1" t="s">
        <v>29</v>
      </c>
      <c r="B19" s="55">
        <f>'8'!AC7</f>
        <v>72</v>
      </c>
      <c r="C19" s="55">
        <f>'8'!AD7</f>
        <v>150</v>
      </c>
      <c r="D19" s="48">
        <f t="shared" si="6"/>
        <v>208.33333333333334</v>
      </c>
      <c r="E19" s="49">
        <f t="shared" si="7"/>
        <v>78</v>
      </c>
      <c r="K19" s="11"/>
    </row>
    <row r="20" spans="1:11" ht="62.25" customHeight="1" x14ac:dyDescent="0.2">
      <c r="A20" s="114"/>
      <c r="B20" s="114"/>
      <c r="C20" s="114"/>
      <c r="D20" s="114"/>
      <c r="E20" s="114"/>
    </row>
  </sheetData>
  <mergeCells count="12">
    <mergeCell ref="A20:E20"/>
    <mergeCell ref="A1:E1"/>
    <mergeCell ref="A3:A4"/>
    <mergeCell ref="B3:B4"/>
    <mergeCell ref="C3:C4"/>
    <mergeCell ref="D3:E3"/>
    <mergeCell ref="A15:A16"/>
    <mergeCell ref="B15:B16"/>
    <mergeCell ref="C15:C16"/>
    <mergeCell ref="D15:E15"/>
    <mergeCell ref="A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68"/>
  <sheetViews>
    <sheetView zoomScale="75" zoomScaleNormal="75" zoomScaleSheetLayoutView="87" workbookViewId="0">
      <pane xSplit="1" ySplit="6" topLeftCell="B7" activePane="bottomRight" state="frozen"/>
      <selection activeCell="D8" sqref="D8"/>
      <selection pane="topRight" activeCell="D8" sqref="D8"/>
      <selection pane="bottomLeft" activeCell="D8" sqref="D8"/>
      <selection pane="bottomRight" activeCell="W25" sqref="W25"/>
    </sheetView>
  </sheetViews>
  <sheetFormatPr defaultRowHeight="14.25" x14ac:dyDescent="0.2"/>
  <cols>
    <col min="1" max="1" width="31.28515625" style="37" customWidth="1"/>
    <col min="2" max="2" width="10.85546875" style="72" customWidth="1"/>
    <col min="3" max="3" width="9.85546875" style="37" customWidth="1"/>
    <col min="4" max="4" width="8.7109375" style="72" customWidth="1"/>
    <col min="5" max="5" width="9.85546875" style="37" customWidth="1"/>
    <col min="6" max="6" width="10.42578125" style="37" customWidth="1"/>
    <col min="7" max="7" width="7.42578125" style="37" customWidth="1"/>
    <col min="8" max="8" width="12.140625" style="37" customWidth="1"/>
    <col min="9" max="9" width="10.42578125" style="37" customWidth="1"/>
    <col min="10" max="10" width="9" style="37" customWidth="1"/>
    <col min="11" max="11" width="11.42578125" style="37" customWidth="1"/>
    <col min="12" max="12" width="11.5703125" style="37" customWidth="1"/>
    <col min="13" max="13" width="10.28515625" style="37" customWidth="1"/>
    <col min="14" max="16" width="10.28515625" style="72" customWidth="1"/>
    <col min="17" max="17" width="8.5703125" style="37" customWidth="1"/>
    <col min="18" max="18" width="7.140625" style="37" customWidth="1"/>
    <col min="19" max="19" width="8.140625" style="37" customWidth="1"/>
    <col min="20" max="20" width="7.5703125" style="37" customWidth="1"/>
    <col min="21" max="21" width="8" style="37" customWidth="1"/>
    <col min="22" max="22" width="8.140625" style="37" customWidth="1"/>
    <col min="23" max="23" width="9.28515625" style="72" customWidth="1"/>
    <col min="24" max="24" width="10.7109375" style="37" customWidth="1"/>
    <col min="25" max="25" width="7.140625" style="72" customWidth="1"/>
    <col min="26" max="26" width="8.28515625" style="37" customWidth="1"/>
    <col min="27" max="27" width="7.28515625" style="37" customWidth="1"/>
    <col min="28" max="28" width="8.28515625" style="37" customWidth="1"/>
    <col min="29" max="29" width="8" style="37" customWidth="1"/>
    <col min="30" max="30" width="7.85546875" style="37" customWidth="1"/>
    <col min="31" max="16384" width="9.140625" style="37"/>
  </cols>
  <sheetData>
    <row r="1" spans="1:35" s="22" customFormat="1" ht="55.5" customHeight="1" x14ac:dyDescent="0.35">
      <c r="B1" s="149" t="s">
        <v>74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06"/>
      <c r="O1" s="106"/>
      <c r="P1" s="106"/>
      <c r="Q1" s="21"/>
      <c r="R1" s="21"/>
      <c r="S1" s="21"/>
      <c r="T1" s="21"/>
      <c r="U1" s="21"/>
      <c r="V1" s="21"/>
      <c r="W1" s="21"/>
      <c r="X1" s="21"/>
      <c r="Y1" s="21"/>
      <c r="Z1" s="21"/>
      <c r="AA1" s="130"/>
      <c r="AB1" s="130"/>
      <c r="AC1" s="41"/>
      <c r="AE1" s="47" t="s">
        <v>11</v>
      </c>
    </row>
    <row r="2" spans="1:35" s="25" customFormat="1" ht="33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99" t="s">
        <v>5</v>
      </c>
      <c r="N2" s="99"/>
      <c r="O2" s="99"/>
      <c r="P2" s="99"/>
      <c r="Q2" s="45"/>
      <c r="R2" s="23"/>
      <c r="S2" s="23"/>
      <c r="T2" s="24"/>
      <c r="U2" s="24"/>
      <c r="V2" s="24"/>
      <c r="W2" s="24"/>
      <c r="X2" s="24"/>
      <c r="Y2" s="24"/>
      <c r="AA2" s="140"/>
      <c r="AB2" s="140"/>
      <c r="AC2" s="144" t="s">
        <v>5</v>
      </c>
      <c r="AD2" s="144"/>
    </row>
    <row r="3" spans="1:35" s="26" customFormat="1" ht="63.75" customHeight="1" x14ac:dyDescent="0.25">
      <c r="A3" s="141"/>
      <c r="B3" s="137" t="s">
        <v>53</v>
      </c>
      <c r="C3" s="137"/>
      <c r="D3" s="137" t="s">
        <v>50</v>
      </c>
      <c r="E3" s="137" t="s">
        <v>16</v>
      </c>
      <c r="F3" s="137"/>
      <c r="G3" s="137"/>
      <c r="H3" s="137" t="s">
        <v>32</v>
      </c>
      <c r="I3" s="137"/>
      <c r="J3" s="137"/>
      <c r="K3" s="137" t="s">
        <v>7</v>
      </c>
      <c r="L3" s="137"/>
      <c r="M3" s="137"/>
      <c r="N3" s="137" t="s">
        <v>66</v>
      </c>
      <c r="O3" s="137"/>
      <c r="P3" s="137"/>
      <c r="Q3" s="137" t="s">
        <v>8</v>
      </c>
      <c r="R3" s="137"/>
      <c r="S3" s="137"/>
      <c r="T3" s="131" t="s">
        <v>6</v>
      </c>
      <c r="U3" s="132"/>
      <c r="V3" s="133"/>
      <c r="W3" s="137" t="s">
        <v>54</v>
      </c>
      <c r="X3" s="137"/>
      <c r="Y3" s="137" t="s">
        <v>47</v>
      </c>
      <c r="Z3" s="137" t="s">
        <v>9</v>
      </c>
      <c r="AA3" s="137"/>
      <c r="AB3" s="137"/>
      <c r="AC3" s="137" t="s">
        <v>10</v>
      </c>
      <c r="AD3" s="137"/>
      <c r="AE3" s="137"/>
    </row>
    <row r="4" spans="1:35" s="27" customFormat="1" ht="14.25" customHeight="1" x14ac:dyDescent="0.25">
      <c r="A4" s="141"/>
      <c r="B4" s="134">
        <v>2023</v>
      </c>
      <c r="C4" s="134">
        <v>2024</v>
      </c>
      <c r="D4" s="136" t="s">
        <v>2</v>
      </c>
      <c r="E4" s="134">
        <v>2023</v>
      </c>
      <c r="F4" s="134">
        <v>2024</v>
      </c>
      <c r="G4" s="136" t="s">
        <v>2</v>
      </c>
      <c r="H4" s="134">
        <v>2023</v>
      </c>
      <c r="I4" s="134">
        <v>2024</v>
      </c>
      <c r="J4" s="136" t="s">
        <v>2</v>
      </c>
      <c r="K4" s="134">
        <v>2023</v>
      </c>
      <c r="L4" s="134">
        <v>2024</v>
      </c>
      <c r="M4" s="136" t="s">
        <v>2</v>
      </c>
      <c r="N4" s="134">
        <v>2023</v>
      </c>
      <c r="O4" s="134">
        <v>2024</v>
      </c>
      <c r="P4" s="136" t="s">
        <v>2</v>
      </c>
      <c r="Q4" s="134">
        <v>2023</v>
      </c>
      <c r="R4" s="134">
        <v>2024</v>
      </c>
      <c r="S4" s="136" t="s">
        <v>2</v>
      </c>
      <c r="T4" s="134">
        <v>2023</v>
      </c>
      <c r="U4" s="134">
        <v>2024</v>
      </c>
      <c r="V4" s="136" t="s">
        <v>2</v>
      </c>
      <c r="W4" s="134">
        <v>2023</v>
      </c>
      <c r="X4" s="134">
        <v>2024</v>
      </c>
      <c r="Y4" s="136" t="s">
        <v>2</v>
      </c>
      <c r="Z4" s="134">
        <v>2023</v>
      </c>
      <c r="AA4" s="134">
        <v>2024</v>
      </c>
      <c r="AB4" s="136" t="s">
        <v>2</v>
      </c>
      <c r="AC4" s="134">
        <v>2023</v>
      </c>
      <c r="AD4" s="134">
        <v>2024</v>
      </c>
      <c r="AE4" s="136" t="s">
        <v>2</v>
      </c>
    </row>
    <row r="5" spans="1:35" s="27" customFormat="1" ht="6" customHeight="1" x14ac:dyDescent="0.25">
      <c r="A5" s="141"/>
      <c r="B5" s="135"/>
      <c r="C5" s="135"/>
      <c r="D5" s="136"/>
      <c r="E5" s="135"/>
      <c r="F5" s="135"/>
      <c r="G5" s="136"/>
      <c r="H5" s="135"/>
      <c r="I5" s="135"/>
      <c r="J5" s="136"/>
      <c r="K5" s="135"/>
      <c r="L5" s="135"/>
      <c r="M5" s="136"/>
      <c r="N5" s="135"/>
      <c r="O5" s="135"/>
      <c r="P5" s="136"/>
      <c r="Q5" s="135"/>
      <c r="R5" s="135"/>
      <c r="S5" s="136"/>
      <c r="T5" s="135"/>
      <c r="U5" s="135"/>
      <c r="V5" s="136"/>
      <c r="W5" s="135"/>
      <c r="X5" s="135"/>
      <c r="Y5" s="136"/>
      <c r="Z5" s="135"/>
      <c r="AA5" s="135"/>
      <c r="AB5" s="136"/>
      <c r="AC5" s="135"/>
      <c r="AD5" s="135"/>
      <c r="AE5" s="136"/>
    </row>
    <row r="6" spans="1:35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  <c r="AC6" s="42">
        <v>28</v>
      </c>
      <c r="AD6" s="42">
        <v>29</v>
      </c>
      <c r="AE6" s="42">
        <v>30</v>
      </c>
    </row>
    <row r="7" spans="1:35" s="30" customFormat="1" ht="18" customHeight="1" x14ac:dyDescent="0.25">
      <c r="A7" s="50" t="s">
        <v>21</v>
      </c>
      <c r="B7" s="79">
        <f>SUM(B8:B12)</f>
        <v>346</v>
      </c>
      <c r="C7" s="28">
        <f>SUM(C8:C12)</f>
        <v>423</v>
      </c>
      <c r="D7" s="52">
        <f>IF(B7=0,0,C7/B7)*100</f>
        <v>122.2543352601156</v>
      </c>
      <c r="E7" s="28">
        <f>SUM(E8:E12)</f>
        <v>334</v>
      </c>
      <c r="F7" s="28">
        <f>SUM(F8:F12)</f>
        <v>393</v>
      </c>
      <c r="G7" s="52">
        <f>IF(E7=0,0,F7/E7)*100</f>
        <v>117.66467065868262</v>
      </c>
      <c r="H7" s="82">
        <f>SUM(H8:H12)</f>
        <v>21</v>
      </c>
      <c r="I7" s="28">
        <f>SUM(I8:I12)</f>
        <v>41</v>
      </c>
      <c r="J7" s="52">
        <f>IF(H7=0,0,I7/H7)*100</f>
        <v>195.23809523809524</v>
      </c>
      <c r="K7" s="28">
        <f>SUM(K8:K12)</f>
        <v>0</v>
      </c>
      <c r="L7" s="28">
        <f>SUM(L8:L12)</f>
        <v>12</v>
      </c>
      <c r="M7" s="52">
        <f>IF(K7=0,0,L7/K7)*100</f>
        <v>0</v>
      </c>
      <c r="N7" s="79">
        <f>SUM(N8:N12)</f>
        <v>0</v>
      </c>
      <c r="O7" s="79">
        <f>SUM(O8:O12)</f>
        <v>8</v>
      </c>
      <c r="P7" s="52">
        <f>IF(N7=0,0,O7/N7)*100</f>
        <v>0</v>
      </c>
      <c r="Q7" s="28">
        <f>SUM(Q8:Q12)</f>
        <v>0</v>
      </c>
      <c r="R7" s="28">
        <f>SUM(R8:R12)</f>
        <v>0</v>
      </c>
      <c r="S7" s="52">
        <f>IF(Q7=0,0,R7/Q7)*100</f>
        <v>0</v>
      </c>
      <c r="T7" s="28">
        <f>SUM(T8:T12)</f>
        <v>224</v>
      </c>
      <c r="U7" s="28">
        <f>SUM(U8:U12)</f>
        <v>333</v>
      </c>
      <c r="V7" s="52">
        <f>IF(T7=0,0,U7/T7)*100</f>
        <v>148.66071428571428</v>
      </c>
      <c r="W7" s="79">
        <f>SUM(W8:W12)</f>
        <v>227</v>
      </c>
      <c r="X7" s="28">
        <f>SUM(X8:X12)</f>
        <v>346</v>
      </c>
      <c r="Y7" s="52">
        <f>IF(W7=0,0,X7/W7)*100</f>
        <v>152.42290748898679</v>
      </c>
      <c r="Z7" s="28">
        <f>SUM(Z8:Z12)</f>
        <v>223</v>
      </c>
      <c r="AA7" s="28">
        <f>SUM(AA8:AA12)</f>
        <v>330</v>
      </c>
      <c r="AB7" s="52">
        <f>IF(Z7=0,0,AA7/Z7)*100</f>
        <v>147.98206278026908</v>
      </c>
      <c r="AC7" s="28">
        <f>SUM(AC8:AC12)</f>
        <v>72</v>
      </c>
      <c r="AD7" s="28">
        <f>SUM(AD8:AD12)</f>
        <v>150</v>
      </c>
      <c r="AE7" s="52">
        <f>IF(AC7=0,0,AD7/AC7)*100</f>
        <v>208.33333333333334</v>
      </c>
      <c r="AF7" s="29"/>
      <c r="AI7" s="33"/>
    </row>
    <row r="8" spans="1:35" s="33" customFormat="1" ht="18" customHeight="1" x14ac:dyDescent="0.25">
      <c r="A8" s="94" t="s">
        <v>56</v>
      </c>
      <c r="B8" s="92">
        <f>'[5]8'!C8</f>
        <v>42</v>
      </c>
      <c r="C8" s="31">
        <f>[16]VPO7!$L9+[16]VPO7!$J9-[16]VPO7!$K9+[17]VPO1!$B10</f>
        <v>54</v>
      </c>
      <c r="D8" s="53">
        <f t="shared" ref="D8:D12" si="0">IF(B8=0,0,C8/B8)*100</f>
        <v>128.57142857142858</v>
      </c>
      <c r="E8" s="56">
        <f>'[5]8'!F8</f>
        <v>41</v>
      </c>
      <c r="F8" s="31">
        <f>[17]VPO1!$B10</f>
        <v>51</v>
      </c>
      <c r="G8" s="53">
        <f t="shared" ref="G8:G12" si="1">IF(E8=0,0,F8/E8)*100</f>
        <v>124.39024390243902</v>
      </c>
      <c r="H8" s="56">
        <f>'[5]8'!I8</f>
        <v>0</v>
      </c>
      <c r="I8" s="31">
        <f>[17]VPO1!$E10+[16]VPO7!$D9</f>
        <v>8</v>
      </c>
      <c r="J8" s="53">
        <f t="shared" ref="J8:J12" si="2">IF(H8=0,0,I8/H8)*100</f>
        <v>0</v>
      </c>
      <c r="K8" s="56">
        <f>'[5]8'!L8</f>
        <v>0</v>
      </c>
      <c r="L8" s="31">
        <f>[17]VPO1!$N10</f>
        <v>3</v>
      </c>
      <c r="M8" s="53">
        <f t="shared" ref="M8:M12" si="3">IF(K8=0,0,L8/K8)*100</f>
        <v>0</v>
      </c>
      <c r="N8" s="80">
        <f>[18]VPO7!I9</f>
        <v>0</v>
      </c>
      <c r="O8" s="80">
        <f>[16]VPO7!I9</f>
        <v>0</v>
      </c>
      <c r="P8" s="53">
        <f t="shared" ref="P8:P12" si="4">IF(N8=0,0,O8/N8)*100</f>
        <v>0</v>
      </c>
      <c r="Q8" s="56">
        <f>'[5]8'!O8</f>
        <v>0</v>
      </c>
      <c r="R8" s="31">
        <f>[17]VPO1!$R10+[17]VPO1!$S10+[16]VPO7!$G9</f>
        <v>0</v>
      </c>
      <c r="S8" s="53">
        <f t="shared" ref="S8:S12" si="5">IF(Q8=0,0,R8/Q8)*100</f>
        <v>0</v>
      </c>
      <c r="T8" s="31">
        <f>'[5]8'!R8</f>
        <v>28</v>
      </c>
      <c r="U8" s="46">
        <f>'[9]1'!L11</f>
        <v>48</v>
      </c>
      <c r="V8" s="53">
        <f t="shared" ref="V8:V12" si="6">IF(T8=0,0,U8/T8)*100</f>
        <v>171.42857142857142</v>
      </c>
      <c r="W8" s="66">
        <f>'[5]8'!U8</f>
        <v>30</v>
      </c>
      <c r="X8" s="46">
        <f>[16]VPO7!$L9+[17]VPO1!$T10</f>
        <v>41</v>
      </c>
      <c r="Y8" s="53">
        <f t="shared" ref="Y8:Y12" si="7">IF(W8=0,0,X8/W8)*100</f>
        <v>136.66666666666666</v>
      </c>
      <c r="Z8" s="31">
        <f>'[5]8'!X8</f>
        <v>29</v>
      </c>
      <c r="AA8" s="46">
        <f>[17]VPO1!$T10</f>
        <v>39</v>
      </c>
      <c r="AB8" s="53">
        <f t="shared" ref="AB8:AB12" si="8">IF(Z8=0,0,AA8/Z8)*100</f>
        <v>134.48275862068965</v>
      </c>
      <c r="AC8" s="31">
        <f>'[5]8'!AA8</f>
        <v>4</v>
      </c>
      <c r="AD8" s="46">
        <f>[17]VPO1!$U10</f>
        <v>13</v>
      </c>
      <c r="AE8" s="53">
        <f t="shared" ref="AE8:AE12" si="9">IF(AC8=0,0,AD8/AC8)*100</f>
        <v>325</v>
      </c>
      <c r="AF8" s="29"/>
      <c r="AG8" s="32"/>
    </row>
    <row r="9" spans="1:35" s="34" customFormat="1" ht="18" customHeight="1" x14ac:dyDescent="0.25">
      <c r="A9" s="94" t="s">
        <v>57</v>
      </c>
      <c r="B9" s="92">
        <f>'[5]8'!C9</f>
        <v>42</v>
      </c>
      <c r="C9" s="80">
        <f>[16]VPO7!$L10+[16]VPO7!$J10-[16]VPO7!$K10+[17]VPO1!$B11</f>
        <v>143</v>
      </c>
      <c r="D9" s="53">
        <f t="shared" si="0"/>
        <v>340.47619047619048</v>
      </c>
      <c r="E9" s="56">
        <f>'[5]8'!F9</f>
        <v>40</v>
      </c>
      <c r="F9" s="80">
        <f>[17]VPO1!$B11</f>
        <v>134</v>
      </c>
      <c r="G9" s="53">
        <f t="shared" si="1"/>
        <v>335</v>
      </c>
      <c r="H9" s="56">
        <f>'[5]8'!I9</f>
        <v>1</v>
      </c>
      <c r="I9" s="80">
        <f>[17]VPO1!$E11+[16]VPO7!$D10</f>
        <v>7</v>
      </c>
      <c r="J9" s="53">
        <f t="shared" si="2"/>
        <v>700</v>
      </c>
      <c r="K9" s="56">
        <f>'[5]8'!L9</f>
        <v>0</v>
      </c>
      <c r="L9" s="80">
        <f>[17]VPO1!$N11</f>
        <v>2</v>
      </c>
      <c r="M9" s="53">
        <f t="shared" si="3"/>
        <v>0</v>
      </c>
      <c r="N9" s="80">
        <f>[18]VPO7!I10</f>
        <v>0</v>
      </c>
      <c r="O9" s="80">
        <f>[16]VPO7!I10</f>
        <v>6</v>
      </c>
      <c r="P9" s="53">
        <f t="shared" si="4"/>
        <v>0</v>
      </c>
      <c r="Q9" s="56">
        <f>'[5]8'!O9</f>
        <v>0</v>
      </c>
      <c r="R9" s="80">
        <f>[17]VPO1!$R11+[17]VPO1!$S11+[16]VPO7!$G10</f>
        <v>0</v>
      </c>
      <c r="S9" s="53">
        <f t="shared" si="5"/>
        <v>0</v>
      </c>
      <c r="T9" s="80">
        <f>'[5]8'!R9</f>
        <v>16</v>
      </c>
      <c r="U9" s="46">
        <f>'[9]1'!L12</f>
        <v>87</v>
      </c>
      <c r="V9" s="53">
        <f t="shared" si="6"/>
        <v>543.75</v>
      </c>
      <c r="W9" s="66">
        <f>'[5]8'!U9</f>
        <v>32</v>
      </c>
      <c r="X9" s="46">
        <f>[16]VPO7!$L10+[17]VPO1!$T11</f>
        <v>127</v>
      </c>
      <c r="Y9" s="53">
        <f t="shared" si="7"/>
        <v>396.875</v>
      </c>
      <c r="Z9" s="80">
        <f>'[5]8'!X9</f>
        <v>32</v>
      </c>
      <c r="AA9" s="46">
        <f>[17]VPO1!$T11</f>
        <v>120</v>
      </c>
      <c r="AB9" s="53">
        <f t="shared" si="8"/>
        <v>375</v>
      </c>
      <c r="AC9" s="80">
        <f>'[5]8'!AA9</f>
        <v>9</v>
      </c>
      <c r="AD9" s="46">
        <f>[17]VPO1!$U11</f>
        <v>37</v>
      </c>
      <c r="AE9" s="53">
        <f t="shared" si="9"/>
        <v>411.11111111111109</v>
      </c>
      <c r="AF9" s="29"/>
      <c r="AG9" s="32"/>
    </row>
    <row r="10" spans="1:35" s="33" customFormat="1" ht="18" customHeight="1" x14ac:dyDescent="0.25">
      <c r="A10" s="94" t="s">
        <v>58</v>
      </c>
      <c r="B10" s="92">
        <f>'[5]8'!C10</f>
        <v>91</v>
      </c>
      <c r="C10" s="80">
        <f>[16]VPO7!$L11+[16]VPO7!$J11-[16]VPO7!$K11+[17]VPO1!$B12</f>
        <v>123</v>
      </c>
      <c r="D10" s="53">
        <f t="shared" si="0"/>
        <v>135.16483516483518</v>
      </c>
      <c r="E10" s="56">
        <f>'[5]8'!F10</f>
        <v>85</v>
      </c>
      <c r="F10" s="80">
        <f>[17]VPO1!$B12</f>
        <v>116</v>
      </c>
      <c r="G10" s="53">
        <f t="shared" si="1"/>
        <v>136.47058823529412</v>
      </c>
      <c r="H10" s="56">
        <f>'[5]8'!I10</f>
        <v>5</v>
      </c>
      <c r="I10" s="80">
        <f>[17]VPO1!$E12+[16]VPO7!$D11</f>
        <v>10</v>
      </c>
      <c r="J10" s="53">
        <f t="shared" si="2"/>
        <v>200</v>
      </c>
      <c r="K10" s="56">
        <f>'[5]8'!L10</f>
        <v>0</v>
      </c>
      <c r="L10" s="80">
        <f>[17]VPO1!$N12</f>
        <v>2</v>
      </c>
      <c r="M10" s="53">
        <f t="shared" si="3"/>
        <v>0</v>
      </c>
      <c r="N10" s="80">
        <f>[18]VPO7!I11</f>
        <v>0</v>
      </c>
      <c r="O10" s="80">
        <f>[16]VPO7!I11</f>
        <v>1</v>
      </c>
      <c r="P10" s="53">
        <f t="shared" si="4"/>
        <v>0</v>
      </c>
      <c r="Q10" s="56">
        <f>'[5]8'!O10</f>
        <v>0</v>
      </c>
      <c r="R10" s="80">
        <f>[17]VPO1!$R12+[17]VPO1!$S12+[16]VPO7!$G11</f>
        <v>0</v>
      </c>
      <c r="S10" s="53">
        <f t="shared" si="5"/>
        <v>0</v>
      </c>
      <c r="T10" s="80">
        <f>'[5]8'!R10</f>
        <v>71</v>
      </c>
      <c r="U10" s="46">
        <f>'[9]1'!L13</f>
        <v>112</v>
      </c>
      <c r="V10" s="53">
        <f t="shared" si="6"/>
        <v>157.74647887323943</v>
      </c>
      <c r="W10" s="66">
        <f>'[5]8'!U10</f>
        <v>66</v>
      </c>
      <c r="X10" s="46">
        <f>[16]VPO7!$L11+[17]VPO1!$T12</f>
        <v>102</v>
      </c>
      <c r="Y10" s="53">
        <f t="shared" si="7"/>
        <v>154.54545454545453</v>
      </c>
      <c r="Z10" s="80">
        <f>'[5]8'!X10</f>
        <v>63</v>
      </c>
      <c r="AA10" s="46">
        <f>[17]VPO1!$T12</f>
        <v>99</v>
      </c>
      <c r="AB10" s="53">
        <f t="shared" si="8"/>
        <v>157.14285714285714</v>
      </c>
      <c r="AC10" s="80">
        <f>'[5]8'!AA10</f>
        <v>24</v>
      </c>
      <c r="AD10" s="46">
        <f>[17]VPO1!$U12</f>
        <v>59</v>
      </c>
      <c r="AE10" s="53">
        <f t="shared" si="9"/>
        <v>245.83333333333334</v>
      </c>
      <c r="AF10" s="29"/>
      <c r="AG10" s="32"/>
    </row>
    <row r="11" spans="1:35" s="33" customFormat="1" ht="18" customHeight="1" x14ac:dyDescent="0.25">
      <c r="A11" s="94" t="s">
        <v>59</v>
      </c>
      <c r="B11" s="92">
        <f>'[5]8'!C11</f>
        <v>77</v>
      </c>
      <c r="C11" s="80">
        <f>[16]VPO7!$L12+[16]VPO7!$J12-[16]VPO7!$K12+[17]VPO1!$B13</f>
        <v>39</v>
      </c>
      <c r="D11" s="53">
        <f t="shared" si="0"/>
        <v>50.649350649350644</v>
      </c>
      <c r="E11" s="56">
        <f>'[5]8'!F11</f>
        <v>77</v>
      </c>
      <c r="F11" s="80">
        <f>[17]VPO1!$B13</f>
        <v>35</v>
      </c>
      <c r="G11" s="53">
        <f t="shared" si="1"/>
        <v>45.454545454545453</v>
      </c>
      <c r="H11" s="56">
        <f>'[5]8'!I11</f>
        <v>7</v>
      </c>
      <c r="I11" s="80">
        <f>[17]VPO1!$E13+[16]VPO7!$D12</f>
        <v>5</v>
      </c>
      <c r="J11" s="53">
        <f t="shared" si="2"/>
        <v>71.428571428571431</v>
      </c>
      <c r="K11" s="56">
        <f>'[5]8'!L11</f>
        <v>0</v>
      </c>
      <c r="L11" s="80">
        <f>[17]VPO1!$N13</f>
        <v>4</v>
      </c>
      <c r="M11" s="53">
        <f t="shared" si="3"/>
        <v>0</v>
      </c>
      <c r="N11" s="80">
        <f>[18]VPO7!I12</f>
        <v>0</v>
      </c>
      <c r="O11" s="80">
        <f>[16]VPO7!I12</f>
        <v>1</v>
      </c>
      <c r="P11" s="53">
        <f t="shared" si="4"/>
        <v>0</v>
      </c>
      <c r="Q11" s="56">
        <f>'[5]8'!O11</f>
        <v>0</v>
      </c>
      <c r="R11" s="80">
        <f>[17]VPO1!$R13+[17]VPO1!$S13+[16]VPO7!$G12</f>
        <v>0</v>
      </c>
      <c r="S11" s="53">
        <f t="shared" si="5"/>
        <v>0</v>
      </c>
      <c r="T11" s="80">
        <f>'[5]8'!R11</f>
        <v>51</v>
      </c>
      <c r="U11" s="46">
        <f>'[9]1'!L14</f>
        <v>32</v>
      </c>
      <c r="V11" s="53">
        <f t="shared" si="6"/>
        <v>62.745098039215684</v>
      </c>
      <c r="W11" s="66">
        <f>'[5]8'!U11</f>
        <v>40</v>
      </c>
      <c r="X11" s="46">
        <f>[16]VPO7!$L12+[17]VPO1!$T13</f>
        <v>31</v>
      </c>
      <c r="Y11" s="53">
        <f t="shared" si="7"/>
        <v>77.5</v>
      </c>
      <c r="Z11" s="80">
        <f>'[5]8'!X11</f>
        <v>40</v>
      </c>
      <c r="AA11" s="46">
        <f>[17]VPO1!$T13</f>
        <v>29</v>
      </c>
      <c r="AB11" s="53">
        <f t="shared" si="8"/>
        <v>72.5</v>
      </c>
      <c r="AC11" s="80">
        <f>'[5]8'!AA11</f>
        <v>20</v>
      </c>
      <c r="AD11" s="46">
        <f>[17]VPO1!$U13</f>
        <v>17</v>
      </c>
      <c r="AE11" s="53">
        <f t="shared" si="9"/>
        <v>85</v>
      </c>
      <c r="AF11" s="29"/>
      <c r="AG11" s="32"/>
    </row>
    <row r="12" spans="1:35" s="33" customFormat="1" ht="18" customHeight="1" x14ac:dyDescent="0.25">
      <c r="A12" s="94" t="s">
        <v>60</v>
      </c>
      <c r="B12" s="92">
        <f>'[5]8'!C12</f>
        <v>94</v>
      </c>
      <c r="C12" s="80">
        <f>[16]VPO7!$L13+[16]VPO7!$J13-[16]VPO7!$K13+[17]VPO1!$B14</f>
        <v>64</v>
      </c>
      <c r="D12" s="53">
        <f t="shared" si="0"/>
        <v>68.085106382978722</v>
      </c>
      <c r="E12" s="56">
        <f>'[5]8'!F12</f>
        <v>91</v>
      </c>
      <c r="F12" s="80">
        <f>[17]VPO1!$B14</f>
        <v>57</v>
      </c>
      <c r="G12" s="53">
        <f t="shared" si="1"/>
        <v>62.637362637362635</v>
      </c>
      <c r="H12" s="56">
        <f>'[5]8'!I12</f>
        <v>8</v>
      </c>
      <c r="I12" s="80">
        <f>[17]VPO1!$E14+[16]VPO7!$D13</f>
        <v>11</v>
      </c>
      <c r="J12" s="53">
        <f t="shared" si="2"/>
        <v>137.5</v>
      </c>
      <c r="K12" s="56">
        <f>'[5]8'!L12</f>
        <v>0</v>
      </c>
      <c r="L12" s="80">
        <f>[17]VPO1!$N14</f>
        <v>1</v>
      </c>
      <c r="M12" s="53">
        <f t="shared" si="3"/>
        <v>0</v>
      </c>
      <c r="N12" s="80">
        <f>[18]VPO7!I13</f>
        <v>0</v>
      </c>
      <c r="O12" s="80">
        <f>[16]VPO7!I13</f>
        <v>0</v>
      </c>
      <c r="P12" s="53">
        <f t="shared" si="4"/>
        <v>0</v>
      </c>
      <c r="Q12" s="56">
        <f>'[5]8'!O12</f>
        <v>0</v>
      </c>
      <c r="R12" s="80">
        <f>[17]VPO1!$R14+[17]VPO1!$S14+[16]VPO7!$G13</f>
        <v>0</v>
      </c>
      <c r="S12" s="53">
        <f t="shared" si="5"/>
        <v>0</v>
      </c>
      <c r="T12" s="80">
        <f>'[5]8'!R12</f>
        <v>58</v>
      </c>
      <c r="U12" s="46">
        <f>'[9]1'!L15</f>
        <v>54</v>
      </c>
      <c r="V12" s="53">
        <f t="shared" si="6"/>
        <v>93.103448275862064</v>
      </c>
      <c r="W12" s="66">
        <f>'[5]8'!U12</f>
        <v>59</v>
      </c>
      <c r="X12" s="46">
        <f>[16]VPO7!$L13+[17]VPO1!$T14</f>
        <v>45</v>
      </c>
      <c r="Y12" s="53">
        <f t="shared" si="7"/>
        <v>76.271186440677965</v>
      </c>
      <c r="Z12" s="80">
        <f>'[5]8'!X12</f>
        <v>59</v>
      </c>
      <c r="AA12" s="46">
        <f>[17]VPO1!$T14</f>
        <v>43</v>
      </c>
      <c r="AB12" s="53">
        <f t="shared" si="8"/>
        <v>72.881355932203391</v>
      </c>
      <c r="AC12" s="80">
        <f>'[5]8'!AA12</f>
        <v>15</v>
      </c>
      <c r="AD12" s="46">
        <f>[17]VPO1!$U14</f>
        <v>24</v>
      </c>
      <c r="AE12" s="53">
        <f t="shared" si="9"/>
        <v>160</v>
      </c>
      <c r="AF12" s="29"/>
      <c r="AG12" s="32"/>
    </row>
    <row r="13" spans="1:35" ht="57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38"/>
      <c r="O13" s="38"/>
      <c r="P13" s="3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5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35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35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1:28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1:28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1:28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1:28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1:28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1:28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1:28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1:28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1:28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1:28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1:28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1:28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1:28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1:28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1:28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1:28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1:28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1:28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1:28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1:28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1:28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1:28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1:28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1:28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1:28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1:28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1:28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1:28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1:28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1:28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1:28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1:28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1:28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1:28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1:28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1:28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1:28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1:28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1:28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1:28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1:28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1:28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1:28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1:28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1:28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1:28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1:28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1:28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1:28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1:28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1:28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1:28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</sheetData>
  <mergeCells count="46">
    <mergeCell ref="Q13:AE13"/>
    <mergeCell ref="AA1:AB1"/>
    <mergeCell ref="AA2:AB2"/>
    <mergeCell ref="AC2:AD2"/>
    <mergeCell ref="Q3:S3"/>
    <mergeCell ref="T3:V3"/>
    <mergeCell ref="Z3:AB3"/>
    <mergeCell ref="AC3:AE3"/>
    <mergeCell ref="V4:V5"/>
    <mergeCell ref="Q4:Q5"/>
    <mergeCell ref="R4:R5"/>
    <mergeCell ref="S4:S5"/>
    <mergeCell ref="T4:T5"/>
    <mergeCell ref="U4:U5"/>
    <mergeCell ref="AC4:AC5"/>
    <mergeCell ref="AD4:AD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3:D3"/>
    <mergeCell ref="AE4:AE5"/>
    <mergeCell ref="X4:X5"/>
    <mergeCell ref="Z4:Z5"/>
    <mergeCell ref="AA4:AA5"/>
    <mergeCell ref="AB4:AB5"/>
    <mergeCell ref="B1:M1"/>
    <mergeCell ref="W3:Y3"/>
    <mergeCell ref="B4:B5"/>
    <mergeCell ref="D4:D5"/>
    <mergeCell ref="W4:W5"/>
    <mergeCell ref="Y4:Y5"/>
    <mergeCell ref="N3:P3"/>
    <mergeCell ref="N4:N5"/>
    <mergeCell ref="O4:O5"/>
    <mergeCell ref="P4:P5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  <colBreaks count="1" manualBreakCount="1">
    <brk id="16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zoomScale="70" zoomScaleNormal="70" zoomScaleSheetLayoutView="80" workbookViewId="0">
      <selection activeCell="C21" sqref="C21"/>
    </sheetView>
  </sheetViews>
  <sheetFormatPr defaultColWidth="8" defaultRowHeight="12.75" x14ac:dyDescent="0.2"/>
  <cols>
    <col min="1" max="1" width="60.85546875" style="2" customWidth="1"/>
    <col min="2" max="2" width="31.28515625" style="2" customWidth="1"/>
    <col min="3" max="3" width="32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26.25" customHeight="1" x14ac:dyDescent="0.2">
      <c r="A1" s="115" t="s">
        <v>23</v>
      </c>
      <c r="B1" s="115"/>
      <c r="C1" s="115"/>
      <c r="D1" s="115"/>
      <c r="E1" s="115"/>
    </row>
    <row r="2" spans="1:11" ht="28.5" customHeight="1" x14ac:dyDescent="0.2">
      <c r="A2" s="115" t="s">
        <v>18</v>
      </c>
      <c r="B2" s="115"/>
      <c r="C2" s="115"/>
      <c r="D2" s="115"/>
      <c r="E2" s="115"/>
    </row>
    <row r="3" spans="1:11" s="3" customFormat="1" ht="23.25" customHeight="1" x14ac:dyDescent="0.25">
      <c r="A3" s="120" t="s">
        <v>0</v>
      </c>
      <c r="B3" s="116" t="s">
        <v>67</v>
      </c>
      <c r="C3" s="116" t="s">
        <v>68</v>
      </c>
      <c r="D3" s="118" t="s">
        <v>1</v>
      </c>
      <c r="E3" s="119"/>
    </row>
    <row r="4" spans="1:11" s="3" customFormat="1" ht="42" customHeight="1" x14ac:dyDescent="0.25">
      <c r="A4" s="121"/>
      <c r="B4" s="117"/>
      <c r="C4" s="117"/>
      <c r="D4" s="4" t="s">
        <v>2</v>
      </c>
      <c r="E4" s="5" t="s">
        <v>31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24</v>
      </c>
      <c r="B6" s="55">
        <f>'10'!B7</f>
        <v>2003</v>
      </c>
      <c r="C6" s="54">
        <f>'10'!C7</f>
        <v>1481</v>
      </c>
      <c r="D6" s="51">
        <f t="shared" ref="D6" si="0">IF(B6=0,0,C6/B6)*100</f>
        <v>73.939091362955566</v>
      </c>
      <c r="E6" s="49">
        <f t="shared" ref="E6" si="1">C6-B6</f>
        <v>-522</v>
      </c>
      <c r="K6" s="11"/>
    </row>
    <row r="7" spans="1:11" s="3" customFormat="1" ht="31.5" customHeight="1" x14ac:dyDescent="0.25">
      <c r="A7" s="9" t="s">
        <v>25</v>
      </c>
      <c r="B7" s="54">
        <f>'10'!E7</f>
        <v>1859</v>
      </c>
      <c r="C7" s="54">
        <f>'10'!F7</f>
        <v>1261</v>
      </c>
      <c r="D7" s="51">
        <f t="shared" ref="D7:D12" si="2">IF(B7=0,0,C7/B7)*100</f>
        <v>67.832167832167841</v>
      </c>
      <c r="E7" s="49">
        <f t="shared" ref="E7:E12" si="3">C7-B7</f>
        <v>-598</v>
      </c>
      <c r="K7" s="11"/>
    </row>
    <row r="8" spans="1:11" s="3" customFormat="1" ht="54.75" customHeight="1" x14ac:dyDescent="0.25">
      <c r="A8" s="12" t="s">
        <v>26</v>
      </c>
      <c r="B8" s="54">
        <f>'10'!H7</f>
        <v>119</v>
      </c>
      <c r="C8" s="54">
        <f>'10'!I7</f>
        <v>270</v>
      </c>
      <c r="D8" s="51">
        <f t="shared" si="2"/>
        <v>226.890756302521</v>
      </c>
      <c r="E8" s="49">
        <f t="shared" si="3"/>
        <v>151</v>
      </c>
      <c r="K8" s="11"/>
    </row>
    <row r="9" spans="1:11" s="3" customFormat="1" ht="35.25" customHeight="1" x14ac:dyDescent="0.25">
      <c r="A9" s="13" t="s">
        <v>27</v>
      </c>
      <c r="B9" s="54">
        <f>'10'!K7</f>
        <v>13</v>
      </c>
      <c r="C9" s="54">
        <f>'10'!L7</f>
        <v>48</v>
      </c>
      <c r="D9" s="51">
        <f t="shared" si="2"/>
        <v>369.23076923076923</v>
      </c>
      <c r="E9" s="49">
        <f t="shared" si="3"/>
        <v>35</v>
      </c>
      <c r="K9" s="11"/>
    </row>
    <row r="10" spans="1:11" s="109" customFormat="1" ht="35.25" customHeight="1" x14ac:dyDescent="0.25">
      <c r="A10" s="111" t="s">
        <v>65</v>
      </c>
      <c r="B10" s="54">
        <f>'10'!N7</f>
        <v>0</v>
      </c>
      <c r="C10" s="54">
        <f>'10'!O7</f>
        <v>1</v>
      </c>
      <c r="D10" s="51">
        <f t="shared" si="2"/>
        <v>0</v>
      </c>
      <c r="E10" s="49">
        <f t="shared" si="3"/>
        <v>1</v>
      </c>
      <c r="K10" s="110"/>
    </row>
    <row r="11" spans="1:11" s="3" customFormat="1" ht="45.75" customHeight="1" x14ac:dyDescent="0.25">
      <c r="A11" s="13" t="s">
        <v>15</v>
      </c>
      <c r="B11" s="54">
        <f>'10'!Q7</f>
        <v>3</v>
      </c>
      <c r="C11" s="54">
        <f>'10'!R7</f>
        <v>0</v>
      </c>
      <c r="D11" s="51">
        <f t="shared" si="2"/>
        <v>0</v>
      </c>
      <c r="E11" s="49">
        <f t="shared" si="3"/>
        <v>-3</v>
      </c>
      <c r="K11" s="11"/>
    </row>
    <row r="12" spans="1:11" s="3" customFormat="1" ht="55.5" customHeight="1" x14ac:dyDescent="0.25">
      <c r="A12" s="13" t="s">
        <v>28</v>
      </c>
      <c r="B12" s="54">
        <f>'10'!T7</f>
        <v>1262</v>
      </c>
      <c r="C12" s="54">
        <f>'10'!U7</f>
        <v>1070</v>
      </c>
      <c r="D12" s="51">
        <f t="shared" si="2"/>
        <v>84.786053882725838</v>
      </c>
      <c r="E12" s="49">
        <f t="shared" si="3"/>
        <v>-192</v>
      </c>
      <c r="K12" s="11"/>
    </row>
    <row r="13" spans="1:11" s="3" customFormat="1" ht="12.75" customHeight="1" x14ac:dyDescent="0.25">
      <c r="A13" s="122" t="s">
        <v>4</v>
      </c>
      <c r="B13" s="123"/>
      <c r="C13" s="123"/>
      <c r="D13" s="123"/>
      <c r="E13" s="123"/>
      <c r="K13" s="11"/>
    </row>
    <row r="14" spans="1:11" s="3" customFormat="1" ht="15" customHeight="1" x14ac:dyDescent="0.25">
      <c r="A14" s="124"/>
      <c r="B14" s="125"/>
      <c r="C14" s="125"/>
      <c r="D14" s="125"/>
      <c r="E14" s="125"/>
      <c r="K14" s="11"/>
    </row>
    <row r="15" spans="1:11" s="3" customFormat="1" ht="20.25" customHeight="1" x14ac:dyDescent="0.25">
      <c r="A15" s="120" t="s">
        <v>0</v>
      </c>
      <c r="B15" s="126" t="s">
        <v>69</v>
      </c>
      <c r="C15" s="126" t="s">
        <v>70</v>
      </c>
      <c r="D15" s="118" t="s">
        <v>1</v>
      </c>
      <c r="E15" s="119"/>
      <c r="K15" s="11"/>
    </row>
    <row r="16" spans="1:11" ht="35.25" customHeight="1" x14ac:dyDescent="0.2">
      <c r="A16" s="121"/>
      <c r="B16" s="126"/>
      <c r="C16" s="126"/>
      <c r="D16" s="4" t="s">
        <v>2</v>
      </c>
      <c r="E16" s="5" t="s">
        <v>31</v>
      </c>
      <c r="K16" s="11"/>
    </row>
    <row r="17" spans="1:11" ht="24" customHeight="1" x14ac:dyDescent="0.2">
      <c r="A17" s="9" t="s">
        <v>55</v>
      </c>
      <c r="B17" s="55">
        <f>'10'!W7</f>
        <v>1248</v>
      </c>
      <c r="C17" s="55">
        <f>'10'!X7</f>
        <v>970</v>
      </c>
      <c r="D17" s="48">
        <f t="shared" ref="D17" si="4">C17/B17%</f>
        <v>77.724358974358978</v>
      </c>
      <c r="E17" s="49">
        <f t="shared" ref="E17" si="5">C17-B17</f>
        <v>-278</v>
      </c>
      <c r="K17" s="11"/>
    </row>
    <row r="18" spans="1:11" ht="25.5" customHeight="1" x14ac:dyDescent="0.2">
      <c r="A18" s="1" t="s">
        <v>25</v>
      </c>
      <c r="B18" s="55">
        <f>'10'!Z7</f>
        <v>1175</v>
      </c>
      <c r="C18" s="55">
        <f>'10'!AA7</f>
        <v>889</v>
      </c>
      <c r="D18" s="48">
        <f t="shared" ref="D18:D19" si="6">C18/B18%</f>
        <v>75.659574468085111</v>
      </c>
      <c r="E18" s="49">
        <f t="shared" ref="E18:E19" si="7">C18-B18</f>
        <v>-286</v>
      </c>
      <c r="K18" s="11"/>
    </row>
    <row r="19" spans="1:11" ht="33.75" customHeight="1" x14ac:dyDescent="0.2">
      <c r="A19" s="1" t="s">
        <v>29</v>
      </c>
      <c r="B19" s="55">
        <f>'10'!AC7</f>
        <v>400</v>
      </c>
      <c r="C19" s="55">
        <f>'10'!AD7</f>
        <v>378</v>
      </c>
      <c r="D19" s="48">
        <f t="shared" si="6"/>
        <v>94.5</v>
      </c>
      <c r="E19" s="49">
        <f t="shared" si="7"/>
        <v>-22</v>
      </c>
      <c r="K19" s="11"/>
    </row>
    <row r="20" spans="1:11" ht="53.25" customHeight="1" x14ac:dyDescent="0.2">
      <c r="A20" s="114"/>
      <c r="B20" s="114"/>
      <c r="C20" s="114"/>
      <c r="D20" s="114"/>
      <c r="E20" s="114"/>
    </row>
  </sheetData>
  <mergeCells count="12">
    <mergeCell ref="A20:E20"/>
    <mergeCell ref="A1:E1"/>
    <mergeCell ref="A3:A4"/>
    <mergeCell ref="B3:B4"/>
    <mergeCell ref="C3:C4"/>
    <mergeCell ref="D3:E3"/>
    <mergeCell ref="A15:A16"/>
    <mergeCell ref="B15:B16"/>
    <mergeCell ref="C15:C16"/>
    <mergeCell ref="D15:E15"/>
    <mergeCell ref="A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25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Лист1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2024-01-30T08:09:47Z</cp:lastPrinted>
  <dcterms:created xsi:type="dcterms:W3CDTF">2020-12-10T10:35:03Z</dcterms:created>
  <dcterms:modified xsi:type="dcterms:W3CDTF">2024-03-06T09:30:06Z</dcterms:modified>
</cp:coreProperties>
</file>