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 activeTab="6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  <sheet name="Лист1" sheetId="6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'11'!$A$1:$D$20</definedName>
    <definedName name="_xlnm.Print_Area" localSheetId="11">'12'!$A$1:$K$12</definedName>
    <definedName name="_xlnm.Print_Area" localSheetId="12">'13'!$A$1:$K$12</definedName>
    <definedName name="_xlnm.Print_Area" localSheetId="13">'14'!$A$1:$I$21</definedName>
    <definedName name="_xlnm.Print_Area" localSheetId="14">'15'!$A$1:$AB$12</definedName>
    <definedName name="_xlnm.Print_Area" localSheetId="15">'16'!$A$1:$AB$12</definedName>
    <definedName name="_xlnm.Print_Area" localSheetId="1">'2'!$A$1:$AB$13</definedName>
    <definedName name="_xlnm.Print_Area" localSheetId="2">'3'!$A$1:$E$18</definedName>
    <definedName name="_xlnm.Print_Area" localSheetId="3">'4'!$A$1:$AB$13</definedName>
    <definedName name="_xlnm.Print_Area" localSheetId="4">'5'!$A$1:$E$19</definedName>
    <definedName name="_xlnm.Print_Area" localSheetId="5">'6'!$A$1:$AB$12</definedName>
    <definedName name="_xlnm.Print_Area" localSheetId="6">'7'!$A$1:$E$19</definedName>
    <definedName name="_xlnm.Print_Area" localSheetId="7">'8'!$A$1:$AB$12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K9" i="55" l="1"/>
  <c r="K9" i="56" s="1"/>
  <c r="K10" i="55"/>
  <c r="K10" i="56" s="1"/>
  <c r="K11" i="55"/>
  <c r="K11" i="56" s="1"/>
  <c r="K12" i="55"/>
  <c r="K12" i="56" s="1"/>
  <c r="K8" i="55"/>
  <c r="K8" i="56" s="1"/>
  <c r="G9" i="55"/>
  <c r="G10" i="55"/>
  <c r="G11" i="55"/>
  <c r="G12" i="55"/>
  <c r="G8" i="55"/>
  <c r="F9" i="55"/>
  <c r="F10" i="55"/>
  <c r="F11" i="55"/>
  <c r="F12" i="55"/>
  <c r="F8" i="55"/>
  <c r="H12" i="58"/>
  <c r="H9" i="58"/>
  <c r="H10" i="58"/>
  <c r="H11" i="58"/>
  <c r="Z9" i="58" l="1"/>
  <c r="Z10" i="58"/>
  <c r="Z11" i="58"/>
  <c r="Z12" i="58"/>
  <c r="Z8" i="58"/>
  <c r="W9" i="58"/>
  <c r="W10" i="58"/>
  <c r="W11" i="58"/>
  <c r="W12" i="58"/>
  <c r="W8" i="58"/>
  <c r="T9" i="58"/>
  <c r="T10" i="58"/>
  <c r="T11" i="58"/>
  <c r="T12" i="58"/>
  <c r="T8" i="58"/>
  <c r="Q9" i="58"/>
  <c r="Q10" i="58"/>
  <c r="Q11" i="58"/>
  <c r="Q12" i="58"/>
  <c r="Q8" i="58"/>
  <c r="N9" i="58"/>
  <c r="N10" i="58"/>
  <c r="N11" i="58"/>
  <c r="N12" i="58"/>
  <c r="N8" i="58"/>
  <c r="K9" i="58"/>
  <c r="K10" i="58"/>
  <c r="K11" i="58"/>
  <c r="K12" i="58"/>
  <c r="K8" i="58"/>
  <c r="H8" i="58"/>
  <c r="E9" i="58"/>
  <c r="E10" i="58"/>
  <c r="E11" i="58"/>
  <c r="E12" i="58"/>
  <c r="E8" i="58"/>
  <c r="B9" i="58"/>
  <c r="B10" i="58"/>
  <c r="B11" i="58"/>
  <c r="B12" i="58"/>
  <c r="B8" i="58"/>
  <c r="X9" i="54" l="1"/>
  <c r="X10" i="54"/>
  <c r="X11" i="54"/>
  <c r="X12" i="54"/>
  <c r="X8" i="54"/>
  <c r="U9" i="54"/>
  <c r="U10" i="54"/>
  <c r="U11" i="54"/>
  <c r="U12" i="54"/>
  <c r="U8" i="54"/>
  <c r="F9" i="54"/>
  <c r="F10" i="54"/>
  <c r="F11" i="54"/>
  <c r="F12" i="54"/>
  <c r="F8" i="54"/>
  <c r="C9" i="54"/>
  <c r="C10" i="54"/>
  <c r="C11" i="54"/>
  <c r="C12" i="54"/>
  <c r="C8" i="54"/>
  <c r="J9" i="55"/>
  <c r="J9" i="56" s="1"/>
  <c r="J10" i="55"/>
  <c r="J10" i="56" s="1"/>
  <c r="J11" i="55"/>
  <c r="J11" i="56" s="1"/>
  <c r="J12" i="55"/>
  <c r="J12" i="56" s="1"/>
  <c r="J8" i="55"/>
  <c r="J8" i="56" s="1"/>
  <c r="I9" i="55"/>
  <c r="I9" i="56" s="1"/>
  <c r="I10" i="55"/>
  <c r="I10" i="56" s="1"/>
  <c r="I11" i="55"/>
  <c r="I11" i="56" s="1"/>
  <c r="I12" i="55"/>
  <c r="I12" i="56" s="1"/>
  <c r="I8" i="55"/>
  <c r="I8" i="56" s="1"/>
  <c r="E9" i="55"/>
  <c r="E9" i="56" s="1"/>
  <c r="E10" i="55"/>
  <c r="E10" i="56" s="1"/>
  <c r="E11" i="55"/>
  <c r="E11" i="56" s="1"/>
  <c r="E12" i="55"/>
  <c r="E12" i="56" s="1"/>
  <c r="E8" i="55"/>
  <c r="E8" i="56" s="1"/>
  <c r="D9" i="55"/>
  <c r="D9" i="56" s="1"/>
  <c r="D10" i="55"/>
  <c r="D10" i="56" s="1"/>
  <c r="D11" i="55"/>
  <c r="D11" i="56" s="1"/>
  <c r="D12" i="55"/>
  <c r="D12" i="56" s="1"/>
  <c r="D8" i="55"/>
  <c r="D8" i="56" s="1"/>
  <c r="C9" i="55"/>
  <c r="C9" i="56" s="1"/>
  <c r="C10" i="55"/>
  <c r="C10" i="56" s="1"/>
  <c r="C11" i="55"/>
  <c r="C11" i="56" s="1"/>
  <c r="C12" i="55"/>
  <c r="C12" i="56" s="1"/>
  <c r="C8" i="55"/>
  <c r="C8" i="56" s="1"/>
  <c r="B9" i="55"/>
  <c r="B9" i="56" s="1"/>
  <c r="B10" i="55"/>
  <c r="B10" i="56" s="1"/>
  <c r="B11" i="55"/>
  <c r="B11" i="56" s="1"/>
  <c r="B12" i="55"/>
  <c r="B12" i="56" s="1"/>
  <c r="B8" i="55"/>
  <c r="B8" i="56" s="1"/>
  <c r="U12" i="39"/>
  <c r="U11" i="39"/>
  <c r="U10" i="39"/>
  <c r="U9" i="39"/>
  <c r="U8" i="39"/>
  <c r="C12" i="39"/>
  <c r="C11" i="39"/>
  <c r="C10" i="39"/>
  <c r="C9" i="39"/>
  <c r="C8" i="39"/>
  <c r="C7" i="39" l="1"/>
  <c r="C6" i="23" s="1"/>
  <c r="U7" i="39"/>
  <c r="C16" i="23" s="1"/>
  <c r="O9" i="48" l="1"/>
  <c r="O10" i="48"/>
  <c r="O11" i="48"/>
  <c r="O12" i="48"/>
  <c r="O8" i="48"/>
  <c r="AA9" i="59" l="1"/>
  <c r="AA9" i="58" s="1"/>
  <c r="AA10" i="59"/>
  <c r="AA10" i="58" s="1"/>
  <c r="AA11" i="59"/>
  <c r="AA11" i="58" s="1"/>
  <c r="AA12" i="59"/>
  <c r="AA12" i="58" s="1"/>
  <c r="AA8" i="59"/>
  <c r="AA8" i="58" s="1"/>
  <c r="X9" i="59"/>
  <c r="X9" i="58" s="1"/>
  <c r="X10" i="59"/>
  <c r="X10" i="58" s="1"/>
  <c r="X11" i="59"/>
  <c r="X11" i="58" s="1"/>
  <c r="X12" i="59"/>
  <c r="X12" i="58" s="1"/>
  <c r="X8" i="59"/>
  <c r="X8" i="58" s="1"/>
  <c r="U9" i="59"/>
  <c r="U9" i="58" s="1"/>
  <c r="U10" i="59"/>
  <c r="U10" i="58" s="1"/>
  <c r="U11" i="59"/>
  <c r="U11" i="58" s="1"/>
  <c r="U12" i="59"/>
  <c r="U12" i="58" s="1"/>
  <c r="U8" i="59"/>
  <c r="U8" i="58" s="1"/>
  <c r="R9" i="59"/>
  <c r="R9" i="58" s="1"/>
  <c r="R10" i="59"/>
  <c r="R10" i="58" s="1"/>
  <c r="R11" i="59"/>
  <c r="R11" i="58" s="1"/>
  <c r="R12" i="59"/>
  <c r="R12" i="58" s="1"/>
  <c r="R8" i="59"/>
  <c r="R8" i="58" s="1"/>
  <c r="O9" i="59"/>
  <c r="O9" i="58" s="1"/>
  <c r="O10" i="59"/>
  <c r="O10" i="58" s="1"/>
  <c r="O11" i="59"/>
  <c r="O11" i="58" s="1"/>
  <c r="O12" i="59"/>
  <c r="O12" i="58" s="1"/>
  <c r="O8" i="59"/>
  <c r="O8" i="58" s="1"/>
  <c r="L9" i="59"/>
  <c r="L9" i="58" s="1"/>
  <c r="L10" i="59"/>
  <c r="L10" i="58" s="1"/>
  <c r="L11" i="59"/>
  <c r="L11" i="58" s="1"/>
  <c r="L12" i="59"/>
  <c r="L12" i="58" s="1"/>
  <c r="L8" i="59"/>
  <c r="L8" i="58" s="1"/>
  <c r="I9" i="59"/>
  <c r="I9" i="58" s="1"/>
  <c r="I10" i="59"/>
  <c r="I10" i="58" s="1"/>
  <c r="I11" i="59"/>
  <c r="I11" i="58" s="1"/>
  <c r="I12" i="59"/>
  <c r="I12" i="58" s="1"/>
  <c r="I8" i="59"/>
  <c r="I8" i="58" s="1"/>
  <c r="F9" i="59"/>
  <c r="F9" i="58" s="1"/>
  <c r="F10" i="59"/>
  <c r="F10" i="58" s="1"/>
  <c r="F11" i="59"/>
  <c r="F11" i="58" s="1"/>
  <c r="F12" i="59"/>
  <c r="F12" i="58" s="1"/>
  <c r="F8" i="59"/>
  <c r="F8" i="58" s="1"/>
  <c r="C9" i="59"/>
  <c r="C9" i="58" s="1"/>
  <c r="C10" i="59"/>
  <c r="C10" i="58" s="1"/>
  <c r="C11" i="59"/>
  <c r="C11" i="58" s="1"/>
  <c r="C12" i="59"/>
  <c r="C12" i="58" s="1"/>
  <c r="C8" i="59"/>
  <c r="C8" i="58" s="1"/>
  <c r="D8" i="58" l="1"/>
  <c r="H9" i="55"/>
  <c r="H9" i="56" s="1"/>
  <c r="H10" i="55"/>
  <c r="H10" i="56" s="1"/>
  <c r="H11" i="55"/>
  <c r="H11" i="56" s="1"/>
  <c r="H12" i="55"/>
  <c r="H12" i="56" s="1"/>
  <c r="H8" i="55"/>
  <c r="H8" i="56" s="1"/>
  <c r="G9" i="56"/>
  <c r="G10" i="56"/>
  <c r="G11" i="56"/>
  <c r="G12" i="56"/>
  <c r="G8" i="56"/>
  <c r="F9" i="56"/>
  <c r="F10" i="56"/>
  <c r="F11" i="56"/>
  <c r="F12" i="56"/>
  <c r="F8" i="56"/>
  <c r="AA9" i="54"/>
  <c r="AA10" i="54"/>
  <c r="AA11" i="54"/>
  <c r="AA12" i="54"/>
  <c r="AA8" i="54"/>
  <c r="R9" i="54"/>
  <c r="R10" i="54"/>
  <c r="R11" i="54"/>
  <c r="R12" i="54"/>
  <c r="R8" i="54"/>
  <c r="O9" i="54"/>
  <c r="O10" i="54"/>
  <c r="O11" i="54"/>
  <c r="O12" i="54"/>
  <c r="O8" i="54"/>
  <c r="L9" i="54"/>
  <c r="L10" i="54"/>
  <c r="L11" i="54"/>
  <c r="L12" i="54"/>
  <c r="L8" i="54"/>
  <c r="I9" i="54"/>
  <c r="I10" i="54"/>
  <c r="I11" i="54"/>
  <c r="I12" i="54"/>
  <c r="I8" i="54"/>
  <c r="AA9" i="52"/>
  <c r="AA10" i="52"/>
  <c r="AA11" i="52"/>
  <c r="AA12" i="52"/>
  <c r="AA8" i="52"/>
  <c r="X9" i="52"/>
  <c r="X10" i="52"/>
  <c r="X11" i="52"/>
  <c r="X12" i="52"/>
  <c r="X8" i="52"/>
  <c r="U9" i="52"/>
  <c r="U10" i="52"/>
  <c r="U11" i="52"/>
  <c r="U12" i="52"/>
  <c r="U8" i="52"/>
  <c r="R9" i="52"/>
  <c r="R10" i="52"/>
  <c r="R11" i="52"/>
  <c r="R12" i="52"/>
  <c r="R8" i="52"/>
  <c r="O9" i="52"/>
  <c r="O10" i="52"/>
  <c r="O11" i="52"/>
  <c r="O12" i="52"/>
  <c r="O8" i="52"/>
  <c r="L9" i="52"/>
  <c r="L10" i="52"/>
  <c r="L11" i="52"/>
  <c r="L12" i="52"/>
  <c r="L8" i="52"/>
  <c r="I9" i="52"/>
  <c r="I10" i="52"/>
  <c r="I11" i="52"/>
  <c r="I12" i="52"/>
  <c r="I8" i="52"/>
  <c r="F9" i="52"/>
  <c r="F10" i="52"/>
  <c r="F11" i="52"/>
  <c r="F12" i="52"/>
  <c r="F8" i="52"/>
  <c r="C9" i="52"/>
  <c r="C10" i="52"/>
  <c r="C11" i="52"/>
  <c r="C12" i="52"/>
  <c r="C8" i="52"/>
  <c r="AA9" i="50"/>
  <c r="AA10" i="50"/>
  <c r="AA11" i="50"/>
  <c r="AA12" i="50"/>
  <c r="AA8" i="50"/>
  <c r="X9" i="50"/>
  <c r="X10" i="50"/>
  <c r="X11" i="50"/>
  <c r="X12" i="50"/>
  <c r="X8" i="50"/>
  <c r="U9" i="50"/>
  <c r="U10" i="50"/>
  <c r="U11" i="50"/>
  <c r="U12" i="50"/>
  <c r="U8" i="50"/>
  <c r="R9" i="50"/>
  <c r="R10" i="50"/>
  <c r="R11" i="50"/>
  <c r="R12" i="50"/>
  <c r="R8" i="50"/>
  <c r="O9" i="50"/>
  <c r="O10" i="50"/>
  <c r="O11" i="50"/>
  <c r="O12" i="50"/>
  <c r="O8" i="50"/>
  <c r="L9" i="50"/>
  <c r="L10" i="50"/>
  <c r="L11" i="50"/>
  <c r="L12" i="50"/>
  <c r="L8" i="50"/>
  <c r="I9" i="50"/>
  <c r="I10" i="50"/>
  <c r="I11" i="50"/>
  <c r="I12" i="50"/>
  <c r="I8" i="50"/>
  <c r="F9" i="50"/>
  <c r="F10" i="50"/>
  <c r="F11" i="50"/>
  <c r="F12" i="50"/>
  <c r="F8" i="50"/>
  <c r="C9" i="50"/>
  <c r="C10" i="50"/>
  <c r="C11" i="50"/>
  <c r="C12" i="50"/>
  <c r="C8" i="50"/>
  <c r="AA9" i="48"/>
  <c r="AA10" i="48"/>
  <c r="AA11" i="48"/>
  <c r="AA12" i="48"/>
  <c r="AA8" i="48"/>
  <c r="X9" i="48"/>
  <c r="X10" i="48"/>
  <c r="X11" i="48"/>
  <c r="X12" i="48"/>
  <c r="X8" i="48"/>
  <c r="U9" i="48"/>
  <c r="U10" i="48"/>
  <c r="U11" i="48"/>
  <c r="U12" i="48"/>
  <c r="U8" i="48"/>
  <c r="R9" i="48"/>
  <c r="R10" i="48"/>
  <c r="R11" i="48"/>
  <c r="R12" i="48"/>
  <c r="R8" i="48"/>
  <c r="L9" i="48"/>
  <c r="L10" i="48"/>
  <c r="L11" i="48"/>
  <c r="L12" i="48"/>
  <c r="L8" i="48"/>
  <c r="I9" i="48"/>
  <c r="I10" i="48"/>
  <c r="I11" i="48"/>
  <c r="I12" i="48"/>
  <c r="I8" i="48"/>
  <c r="F9" i="48"/>
  <c r="F10" i="48"/>
  <c r="F11" i="48"/>
  <c r="F12" i="48"/>
  <c r="F8" i="48"/>
  <c r="C9" i="48"/>
  <c r="C10" i="48"/>
  <c r="C11" i="48"/>
  <c r="C12" i="48"/>
  <c r="C8" i="48"/>
  <c r="AA9" i="39"/>
  <c r="AA10" i="39"/>
  <c r="AA11" i="39"/>
  <c r="AA12" i="39"/>
  <c r="AA8" i="39"/>
  <c r="X9" i="39"/>
  <c r="X10" i="39"/>
  <c r="X11" i="39"/>
  <c r="X12" i="39"/>
  <c r="X8" i="39"/>
  <c r="R9" i="39"/>
  <c r="R10" i="39"/>
  <c r="R11" i="39"/>
  <c r="R12" i="39"/>
  <c r="R8" i="39"/>
  <c r="O9" i="39"/>
  <c r="O10" i="39"/>
  <c r="O11" i="39"/>
  <c r="O12" i="39"/>
  <c r="O8" i="39"/>
  <c r="L9" i="39"/>
  <c r="L10" i="39"/>
  <c r="L11" i="39"/>
  <c r="L12" i="39"/>
  <c r="L8" i="39"/>
  <c r="I9" i="39"/>
  <c r="I10" i="39"/>
  <c r="I11" i="39"/>
  <c r="I12" i="39"/>
  <c r="I8" i="39"/>
  <c r="F9" i="39"/>
  <c r="F10" i="39"/>
  <c r="F11" i="39"/>
  <c r="F12" i="39"/>
  <c r="F8" i="39"/>
  <c r="E7" i="55" l="1"/>
  <c r="E7" i="56" l="1"/>
  <c r="AA7" i="59" l="1"/>
  <c r="G20" i="57" s="1"/>
  <c r="X7" i="59"/>
  <c r="G19" i="57" s="1"/>
  <c r="U7" i="59"/>
  <c r="R7" i="59"/>
  <c r="O7" i="59"/>
  <c r="G12" i="57" s="1"/>
  <c r="L7" i="59"/>
  <c r="G11" i="57" s="1"/>
  <c r="I7" i="59"/>
  <c r="G10" i="57" s="1"/>
  <c r="F7" i="59"/>
  <c r="C7" i="59"/>
  <c r="AA7" i="58"/>
  <c r="C20" i="57" s="1"/>
  <c r="X7" i="58"/>
  <c r="C19" i="57" s="1"/>
  <c r="U7" i="58"/>
  <c r="R7" i="58"/>
  <c r="C13" i="57" s="1"/>
  <c r="O7" i="58"/>
  <c r="C12" i="57" s="1"/>
  <c r="L7" i="58"/>
  <c r="C11" i="57" s="1"/>
  <c r="I7" i="58"/>
  <c r="C10" i="57" s="1"/>
  <c r="F7" i="58"/>
  <c r="C9" i="57" s="1"/>
  <c r="C7" i="58"/>
  <c r="G13" i="57"/>
  <c r="G9" i="57"/>
  <c r="G18" i="57" l="1"/>
  <c r="G8" i="57"/>
  <c r="C8" i="57"/>
  <c r="C18" i="57"/>
  <c r="K7" i="56" l="1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AA7" i="54"/>
  <c r="C18" i="53" s="1"/>
  <c r="X7" i="54"/>
  <c r="C17" i="53" s="1"/>
  <c r="U7" i="54"/>
  <c r="R7" i="54"/>
  <c r="C11" i="53" s="1"/>
  <c r="O7" i="54"/>
  <c r="C10" i="53" s="1"/>
  <c r="L7" i="54"/>
  <c r="C9" i="53" s="1"/>
  <c r="I7" i="54"/>
  <c r="C8" i="53" s="1"/>
  <c r="F7" i="54"/>
  <c r="C7" i="53" s="1"/>
  <c r="C7" i="54"/>
  <c r="C16" i="53" l="1"/>
  <c r="C6" i="53"/>
  <c r="B9" i="25"/>
  <c r="B11" i="25"/>
  <c r="B19" i="25"/>
  <c r="B8" i="25"/>
  <c r="B10" i="25"/>
  <c r="B12" i="25"/>
  <c r="B18" i="25"/>
  <c r="B20" i="25"/>
  <c r="B13" i="25"/>
  <c r="AA7" i="52" l="1"/>
  <c r="C18" i="51" s="1"/>
  <c r="X7" i="52"/>
  <c r="U7" i="52"/>
  <c r="R7" i="52"/>
  <c r="C11" i="51" s="1"/>
  <c r="O7" i="52"/>
  <c r="C10" i="51" s="1"/>
  <c r="L7" i="52"/>
  <c r="C9" i="51" s="1"/>
  <c r="I7" i="52"/>
  <c r="C8" i="51" s="1"/>
  <c r="F7" i="52"/>
  <c r="C7" i="51" s="1"/>
  <c r="C7" i="52"/>
  <c r="C17" i="51"/>
  <c r="AA7" i="50"/>
  <c r="C17" i="49" s="1"/>
  <c r="X7" i="50"/>
  <c r="C16" i="49" s="1"/>
  <c r="U7" i="50"/>
  <c r="R7" i="50"/>
  <c r="C10" i="49" s="1"/>
  <c r="O7" i="50"/>
  <c r="C9" i="49" s="1"/>
  <c r="L7" i="50"/>
  <c r="C8" i="49" s="1"/>
  <c r="I7" i="50"/>
  <c r="C7" i="49" s="1"/>
  <c r="F7" i="50"/>
  <c r="C6" i="49" s="1"/>
  <c r="C7" i="50"/>
  <c r="C15" i="49" l="1"/>
  <c r="C16" i="51"/>
  <c r="C6" i="51"/>
  <c r="C5" i="49"/>
  <c r="AA7" i="48"/>
  <c r="C17" i="42" s="1"/>
  <c r="X7" i="48"/>
  <c r="C16" i="42" s="1"/>
  <c r="U7" i="48"/>
  <c r="R7" i="48"/>
  <c r="C10" i="42" s="1"/>
  <c r="O7" i="48"/>
  <c r="C9" i="42" s="1"/>
  <c r="L7" i="48"/>
  <c r="C8" i="42" s="1"/>
  <c r="I7" i="48"/>
  <c r="C7" i="42" s="1"/>
  <c r="F7" i="48"/>
  <c r="C6" i="42" s="1"/>
  <c r="C7" i="48"/>
  <c r="AA7" i="39"/>
  <c r="C18" i="23" s="1"/>
  <c r="X7" i="39"/>
  <c r="C17" i="23" s="1"/>
  <c r="R7" i="39"/>
  <c r="C11" i="23" s="1"/>
  <c r="O7" i="39"/>
  <c r="C10" i="23" s="1"/>
  <c r="L7" i="39"/>
  <c r="C9" i="23" s="1"/>
  <c r="I7" i="39"/>
  <c r="C8" i="23" s="1"/>
  <c r="F7" i="39"/>
  <c r="C7" i="23" s="1"/>
  <c r="C15" i="42" l="1"/>
  <c r="C5" i="42"/>
  <c r="N12" i="48" l="1"/>
  <c r="P12" i="48" s="1"/>
  <c r="N11" i="48" l="1"/>
  <c r="P11" i="48" s="1"/>
  <c r="N10" i="48"/>
  <c r="P10" i="48" s="1"/>
  <c r="N9" i="48"/>
  <c r="P9" i="48" s="1"/>
  <c r="N8" i="48"/>
  <c r="AB9" i="58"/>
  <c r="AB10" i="58"/>
  <c r="AB11" i="58"/>
  <c r="AB12" i="58"/>
  <c r="Y9" i="58"/>
  <c r="Y10" i="58"/>
  <c r="Y11" i="58"/>
  <c r="Y12" i="58"/>
  <c r="V9" i="58"/>
  <c r="V10" i="58"/>
  <c r="V11" i="58"/>
  <c r="V12" i="58"/>
  <c r="S9" i="58"/>
  <c r="S10" i="58"/>
  <c r="S11" i="58"/>
  <c r="S12" i="58"/>
  <c r="P9" i="58"/>
  <c r="P10" i="58"/>
  <c r="P11" i="58"/>
  <c r="P12" i="58"/>
  <c r="M9" i="58"/>
  <c r="M10" i="58"/>
  <c r="M11" i="58"/>
  <c r="M12" i="58"/>
  <c r="J9" i="58"/>
  <c r="J10" i="58"/>
  <c r="J11" i="58"/>
  <c r="J12" i="58"/>
  <c r="G9" i="58"/>
  <c r="G10" i="58"/>
  <c r="G11" i="58"/>
  <c r="G12" i="58"/>
  <c r="D10" i="58"/>
  <c r="D11" i="58"/>
  <c r="D12" i="58"/>
  <c r="B12" i="59" l="1"/>
  <c r="D12" i="59" s="1"/>
  <c r="B10" i="59"/>
  <c r="D10" i="59" s="1"/>
  <c r="B9" i="59"/>
  <c r="D9" i="59" s="1"/>
  <c r="G8" i="58"/>
  <c r="E7" i="58"/>
  <c r="E11" i="59"/>
  <c r="G11" i="59" s="1"/>
  <c r="E8" i="59"/>
  <c r="H12" i="59"/>
  <c r="J12" i="59" s="1"/>
  <c r="H10" i="59"/>
  <c r="J10" i="59" s="1"/>
  <c r="H9" i="59"/>
  <c r="J9" i="59" s="1"/>
  <c r="K7" i="58"/>
  <c r="M8" i="58"/>
  <c r="K11" i="59"/>
  <c r="M11" i="59" s="1"/>
  <c r="K8" i="59"/>
  <c r="N12" i="59"/>
  <c r="P12" i="59" s="1"/>
  <c r="N10" i="59"/>
  <c r="P10" i="59" s="1"/>
  <c r="N9" i="59"/>
  <c r="P9" i="59" s="1"/>
  <c r="Q7" i="58"/>
  <c r="S8" i="58"/>
  <c r="Q11" i="59"/>
  <c r="S11" i="59" s="1"/>
  <c r="Q8" i="59"/>
  <c r="T12" i="59"/>
  <c r="V12" i="59" s="1"/>
  <c r="T10" i="59"/>
  <c r="V10" i="59" s="1"/>
  <c r="T9" i="59"/>
  <c r="V9" i="59" s="1"/>
  <c r="Y8" i="58"/>
  <c r="W7" i="58"/>
  <c r="W11" i="59"/>
  <c r="Y11" i="59" s="1"/>
  <c r="W8" i="59"/>
  <c r="Z12" i="59"/>
  <c r="AB12" i="59" s="1"/>
  <c r="Z10" i="59"/>
  <c r="AB10" i="59" s="1"/>
  <c r="Z9" i="59"/>
  <c r="AB9" i="59" s="1"/>
  <c r="P8" i="48"/>
  <c r="N7" i="48"/>
  <c r="B11" i="59"/>
  <c r="D11" i="59" s="1"/>
  <c r="B8" i="59"/>
  <c r="B7" i="58"/>
  <c r="D9" i="58"/>
  <c r="E12" i="59"/>
  <c r="G12" i="59" s="1"/>
  <c r="E10" i="59"/>
  <c r="G10" i="59" s="1"/>
  <c r="E9" i="59"/>
  <c r="G9" i="59" s="1"/>
  <c r="J8" i="58"/>
  <c r="H7" i="58"/>
  <c r="H11" i="59"/>
  <c r="J11" i="59" s="1"/>
  <c r="H8" i="59"/>
  <c r="K12" i="59"/>
  <c r="M12" i="59" s="1"/>
  <c r="K10" i="59"/>
  <c r="M10" i="59" s="1"/>
  <c r="K9" i="59"/>
  <c r="M9" i="59" s="1"/>
  <c r="P8" i="58"/>
  <c r="N7" i="58"/>
  <c r="N11" i="59"/>
  <c r="P11" i="59" s="1"/>
  <c r="N8" i="59"/>
  <c r="Q12" i="59"/>
  <c r="S12" i="59" s="1"/>
  <c r="Q10" i="59"/>
  <c r="S10" i="59" s="1"/>
  <c r="Q9" i="59"/>
  <c r="S9" i="59" s="1"/>
  <c r="T7" i="58"/>
  <c r="V8" i="58"/>
  <c r="T11" i="59"/>
  <c r="V11" i="59" s="1"/>
  <c r="T8" i="59"/>
  <c r="W12" i="59"/>
  <c r="Y12" i="59" s="1"/>
  <c r="W10" i="59"/>
  <c r="Y10" i="59" s="1"/>
  <c r="W9" i="59"/>
  <c r="Y9" i="59" s="1"/>
  <c r="AB8" i="58"/>
  <c r="Z7" i="58"/>
  <c r="Z11" i="59"/>
  <c r="AB11" i="59" s="1"/>
  <c r="Z8" i="59"/>
  <c r="Z12" i="54"/>
  <c r="AB12" i="54" s="1"/>
  <c r="W9" i="54"/>
  <c r="Y9" i="54" s="1"/>
  <c r="W10" i="54"/>
  <c r="Y10" i="54" s="1"/>
  <c r="W12" i="54"/>
  <c r="Y12" i="54" s="1"/>
  <c r="T12" i="54"/>
  <c r="V12" i="54" s="1"/>
  <c r="Q9" i="54"/>
  <c r="S9" i="54" s="1"/>
  <c r="Q10" i="54"/>
  <c r="S10" i="54" s="1"/>
  <c r="Q12" i="54"/>
  <c r="S12" i="54" s="1"/>
  <c r="N12" i="54"/>
  <c r="P12" i="54" s="1"/>
  <c r="K9" i="54"/>
  <c r="M9" i="54" s="1"/>
  <c r="K10" i="54"/>
  <c r="M10" i="54" s="1"/>
  <c r="K12" i="54"/>
  <c r="M12" i="54" s="1"/>
  <c r="H12" i="54"/>
  <c r="J12" i="54" s="1"/>
  <c r="E9" i="54"/>
  <c r="G9" i="54" s="1"/>
  <c r="E10" i="54"/>
  <c r="G10" i="54" s="1"/>
  <c r="E12" i="54"/>
  <c r="G12" i="54" s="1"/>
  <c r="B12" i="54"/>
  <c r="D12" i="54" s="1"/>
  <c r="Z9" i="52"/>
  <c r="AB9" i="52" s="1"/>
  <c r="Z10" i="52"/>
  <c r="AB10" i="52" s="1"/>
  <c r="Z12" i="52"/>
  <c r="AB12" i="52" s="1"/>
  <c r="W12" i="52"/>
  <c r="Y12" i="52" s="1"/>
  <c r="T9" i="52"/>
  <c r="V9" i="52" s="1"/>
  <c r="T10" i="52"/>
  <c r="V10" i="52" s="1"/>
  <c r="T12" i="52"/>
  <c r="V12" i="52" s="1"/>
  <c r="Q12" i="52"/>
  <c r="S12" i="52" s="1"/>
  <c r="N9" i="52"/>
  <c r="P9" i="52" s="1"/>
  <c r="N10" i="52"/>
  <c r="P10" i="52" s="1"/>
  <c r="N12" i="52"/>
  <c r="P12" i="52" s="1"/>
  <c r="K12" i="52"/>
  <c r="M12" i="52" s="1"/>
  <c r="H9" i="52"/>
  <c r="J9" i="52" s="1"/>
  <c r="H10" i="52"/>
  <c r="J10" i="52" s="1"/>
  <c r="H12" i="52"/>
  <c r="J12" i="52" s="1"/>
  <c r="E12" i="52"/>
  <c r="G12" i="52" s="1"/>
  <c r="B9" i="52"/>
  <c r="D9" i="52" s="1"/>
  <c r="B10" i="52"/>
  <c r="D10" i="52" s="1"/>
  <c r="B12" i="52"/>
  <c r="D12" i="52" s="1"/>
  <c r="Z12" i="50"/>
  <c r="AB12" i="50" s="1"/>
  <c r="W9" i="50"/>
  <c r="Y9" i="50" s="1"/>
  <c r="W10" i="50"/>
  <c r="Y10" i="50" s="1"/>
  <c r="W12" i="50"/>
  <c r="Y12" i="50" s="1"/>
  <c r="T12" i="50"/>
  <c r="V12" i="50" s="1"/>
  <c r="Q9" i="50"/>
  <c r="S9" i="50" s="1"/>
  <c r="Q10" i="50"/>
  <c r="S10" i="50" s="1"/>
  <c r="Q12" i="50"/>
  <c r="S12" i="50" s="1"/>
  <c r="N12" i="50"/>
  <c r="P12" i="50" s="1"/>
  <c r="K9" i="50"/>
  <c r="M9" i="50" s="1"/>
  <c r="K10" i="50"/>
  <c r="M10" i="50" s="1"/>
  <c r="K12" i="50"/>
  <c r="M12" i="50" s="1"/>
  <c r="H12" i="50"/>
  <c r="J12" i="50" s="1"/>
  <c r="E9" i="50"/>
  <c r="G9" i="50" s="1"/>
  <c r="E10" i="50"/>
  <c r="G10" i="50" s="1"/>
  <c r="E12" i="50"/>
  <c r="G12" i="50" s="1"/>
  <c r="B12" i="50"/>
  <c r="D12" i="50" s="1"/>
  <c r="Z9" i="48"/>
  <c r="AB9" i="48" s="1"/>
  <c r="Z10" i="48"/>
  <c r="AB10" i="48" s="1"/>
  <c r="Z12" i="48"/>
  <c r="AB12" i="48" s="1"/>
  <c r="W12" i="48"/>
  <c r="Y12" i="48" s="1"/>
  <c r="T9" i="48"/>
  <c r="V9" i="48" s="1"/>
  <c r="T10" i="48"/>
  <c r="V10" i="48" s="1"/>
  <c r="T12" i="48"/>
  <c r="V12" i="48" s="1"/>
  <c r="Q12" i="48"/>
  <c r="S12" i="48" s="1"/>
  <c r="K9" i="48"/>
  <c r="M9" i="48" s="1"/>
  <c r="K10" i="48"/>
  <c r="M10" i="48" s="1"/>
  <c r="K12" i="48"/>
  <c r="M12" i="48" s="1"/>
  <c r="H12" i="48"/>
  <c r="J12" i="48" s="1"/>
  <c r="E9" i="48"/>
  <c r="G9" i="48" s="1"/>
  <c r="E10" i="48"/>
  <c r="G10" i="48" s="1"/>
  <c r="E12" i="48"/>
  <c r="G12" i="48" s="1"/>
  <c r="B12" i="48"/>
  <c r="D12" i="48" s="1"/>
  <c r="Z9" i="39"/>
  <c r="AB9" i="39" s="1"/>
  <c r="Z10" i="39"/>
  <c r="AB10" i="39" s="1"/>
  <c r="Z12" i="39"/>
  <c r="AB12" i="39" s="1"/>
  <c r="W12" i="39"/>
  <c r="Y12" i="39" s="1"/>
  <c r="T9" i="39"/>
  <c r="V9" i="39" s="1"/>
  <c r="T10" i="39"/>
  <c r="V10" i="39" s="1"/>
  <c r="T12" i="39"/>
  <c r="V12" i="39" s="1"/>
  <c r="Q12" i="39"/>
  <c r="S12" i="39" s="1"/>
  <c r="N9" i="39"/>
  <c r="P9" i="39" s="1"/>
  <c r="N10" i="39"/>
  <c r="P10" i="39" s="1"/>
  <c r="N12" i="39"/>
  <c r="P12" i="39" s="1"/>
  <c r="K11" i="39"/>
  <c r="M11" i="39" s="1"/>
  <c r="K12" i="39"/>
  <c r="M12" i="39" s="1"/>
  <c r="H9" i="39"/>
  <c r="J9" i="39" s="1"/>
  <c r="H10" i="39"/>
  <c r="J10" i="39" s="1"/>
  <c r="H12" i="39"/>
  <c r="J12" i="39" s="1"/>
  <c r="E12" i="39"/>
  <c r="G12" i="39" s="1"/>
  <c r="B9" i="39"/>
  <c r="D9" i="39" s="1"/>
  <c r="B10" i="39"/>
  <c r="D10" i="39" s="1"/>
  <c r="B12" i="39"/>
  <c r="D12" i="39" s="1"/>
  <c r="E8" i="39" l="1"/>
  <c r="Q11" i="39"/>
  <c r="S11" i="39" s="1"/>
  <c r="Q8" i="39"/>
  <c r="W11" i="39"/>
  <c r="Y11" i="39" s="1"/>
  <c r="W8" i="39"/>
  <c r="B11" i="48"/>
  <c r="D11" i="48" s="1"/>
  <c r="B8" i="48"/>
  <c r="H11" i="48"/>
  <c r="J11" i="48" s="1"/>
  <c r="H8" i="48"/>
  <c r="Q11" i="48"/>
  <c r="S11" i="48" s="1"/>
  <c r="Q8" i="48"/>
  <c r="W11" i="48"/>
  <c r="Y11" i="48" s="1"/>
  <c r="W8" i="48"/>
  <c r="B11" i="50"/>
  <c r="D11" i="50" s="1"/>
  <c r="B8" i="50"/>
  <c r="H11" i="50"/>
  <c r="J11" i="50" s="1"/>
  <c r="H8" i="50"/>
  <c r="N11" i="50"/>
  <c r="P11" i="50" s="1"/>
  <c r="N8" i="50"/>
  <c r="T11" i="50"/>
  <c r="V11" i="50" s="1"/>
  <c r="T8" i="50"/>
  <c r="Z11" i="50"/>
  <c r="AB11" i="50" s="1"/>
  <c r="Z8" i="50"/>
  <c r="E11" i="52"/>
  <c r="G11" i="52" s="1"/>
  <c r="E8" i="52"/>
  <c r="K11" i="52"/>
  <c r="M11" i="52" s="1"/>
  <c r="K8" i="52"/>
  <c r="Q11" i="52"/>
  <c r="S11" i="52" s="1"/>
  <c r="Q8" i="52"/>
  <c r="W11" i="52"/>
  <c r="Y11" i="52" s="1"/>
  <c r="W8" i="52"/>
  <c r="B11" i="54"/>
  <c r="D11" i="54" s="1"/>
  <c r="B8" i="54"/>
  <c r="H11" i="54"/>
  <c r="J11" i="54" s="1"/>
  <c r="H8" i="54"/>
  <c r="N11" i="54"/>
  <c r="P11" i="54" s="1"/>
  <c r="N8" i="54"/>
  <c r="T11" i="54"/>
  <c r="V11" i="54" s="1"/>
  <c r="T8" i="54"/>
  <c r="Z11" i="54"/>
  <c r="AB11" i="54" s="1"/>
  <c r="Z8" i="54"/>
  <c r="AB8" i="59"/>
  <c r="Z7" i="59"/>
  <c r="B20" i="57"/>
  <c r="AB7" i="58"/>
  <c r="T7" i="59"/>
  <c r="V8" i="59"/>
  <c r="P8" i="59"/>
  <c r="N7" i="59"/>
  <c r="B12" i="57"/>
  <c r="P7" i="58"/>
  <c r="J8" i="59"/>
  <c r="H7" i="59"/>
  <c r="B10" i="57"/>
  <c r="J7" i="58"/>
  <c r="B7" i="59"/>
  <c r="D8" i="59"/>
  <c r="B9" i="42"/>
  <c r="P7" i="48"/>
  <c r="W7" i="59"/>
  <c r="Y8" i="59"/>
  <c r="B19" i="57"/>
  <c r="Y7" i="58"/>
  <c r="S8" i="59"/>
  <c r="Q7" i="59"/>
  <c r="M8" i="59"/>
  <c r="K7" i="59"/>
  <c r="G8" i="59"/>
  <c r="E7" i="59"/>
  <c r="B9" i="57"/>
  <c r="G7" i="58"/>
  <c r="E11" i="39"/>
  <c r="G11" i="39" s="1"/>
  <c r="K8" i="39"/>
  <c r="B11" i="39"/>
  <c r="D11" i="39" s="1"/>
  <c r="B8" i="39"/>
  <c r="E10" i="39"/>
  <c r="G10" i="39" s="1"/>
  <c r="E9" i="39"/>
  <c r="G9" i="39" s="1"/>
  <c r="H11" i="39"/>
  <c r="J11" i="39" s="1"/>
  <c r="H8" i="39"/>
  <c r="K10" i="39"/>
  <c r="M10" i="39" s="1"/>
  <c r="K9" i="39"/>
  <c r="M9" i="39" s="1"/>
  <c r="N11" i="39"/>
  <c r="P11" i="39" s="1"/>
  <c r="N8" i="39"/>
  <c r="Q10" i="39"/>
  <c r="S10" i="39" s="1"/>
  <c r="Q9" i="39"/>
  <c r="S9" i="39" s="1"/>
  <c r="T11" i="39"/>
  <c r="V11" i="39" s="1"/>
  <c r="T8" i="39"/>
  <c r="W10" i="39"/>
  <c r="Y10" i="39" s="1"/>
  <c r="W9" i="39"/>
  <c r="Y9" i="39" s="1"/>
  <c r="Z11" i="39"/>
  <c r="AB11" i="39" s="1"/>
  <c r="Z8" i="39"/>
  <c r="B10" i="48"/>
  <c r="D10" i="48" s="1"/>
  <c r="B9" i="48"/>
  <c r="D9" i="48" s="1"/>
  <c r="E11" i="48"/>
  <c r="G11" i="48" s="1"/>
  <c r="E8" i="48"/>
  <c r="H10" i="48"/>
  <c r="J10" i="48" s="1"/>
  <c r="H9" i="48"/>
  <c r="J9" i="48" s="1"/>
  <c r="K11" i="48"/>
  <c r="M11" i="48" s="1"/>
  <c r="K8" i="48"/>
  <c r="Q10" i="48"/>
  <c r="S10" i="48" s="1"/>
  <c r="Q9" i="48"/>
  <c r="S9" i="48" s="1"/>
  <c r="T11" i="48"/>
  <c r="V11" i="48" s="1"/>
  <c r="T8" i="48"/>
  <c r="W10" i="48"/>
  <c r="Y10" i="48" s="1"/>
  <c r="W9" i="48"/>
  <c r="Y9" i="48" s="1"/>
  <c r="Z11" i="48"/>
  <c r="AB11" i="48" s="1"/>
  <c r="Z8" i="48"/>
  <c r="B10" i="50"/>
  <c r="D10" i="50" s="1"/>
  <c r="B9" i="50"/>
  <c r="D9" i="50" s="1"/>
  <c r="E11" i="50"/>
  <c r="G11" i="50" s="1"/>
  <c r="E8" i="50"/>
  <c r="H10" i="50"/>
  <c r="J10" i="50" s="1"/>
  <c r="H9" i="50"/>
  <c r="J9" i="50" s="1"/>
  <c r="K11" i="50"/>
  <c r="M11" i="50" s="1"/>
  <c r="K8" i="50"/>
  <c r="N10" i="50"/>
  <c r="P10" i="50" s="1"/>
  <c r="N9" i="50"/>
  <c r="P9" i="50" s="1"/>
  <c r="Q11" i="50"/>
  <c r="S11" i="50" s="1"/>
  <c r="Q8" i="50"/>
  <c r="T10" i="50"/>
  <c r="V10" i="50" s="1"/>
  <c r="T9" i="50"/>
  <c r="V9" i="50" s="1"/>
  <c r="W11" i="50"/>
  <c r="Y11" i="50" s="1"/>
  <c r="W8" i="50"/>
  <c r="Z10" i="50"/>
  <c r="AB10" i="50" s="1"/>
  <c r="Z9" i="50"/>
  <c r="AB9" i="50" s="1"/>
  <c r="B11" i="52"/>
  <c r="D11" i="52" s="1"/>
  <c r="B8" i="52"/>
  <c r="E10" i="52"/>
  <c r="G10" i="52" s="1"/>
  <c r="E9" i="52"/>
  <c r="G9" i="52" s="1"/>
  <c r="H11" i="52"/>
  <c r="J11" i="52" s="1"/>
  <c r="H8" i="52"/>
  <c r="K10" i="52"/>
  <c r="M10" i="52" s="1"/>
  <c r="K9" i="52"/>
  <c r="M9" i="52" s="1"/>
  <c r="N11" i="52"/>
  <c r="P11" i="52" s="1"/>
  <c r="N8" i="52"/>
  <c r="Q10" i="52"/>
  <c r="S10" i="52" s="1"/>
  <c r="Q9" i="52"/>
  <c r="S9" i="52" s="1"/>
  <c r="T11" i="52"/>
  <c r="V11" i="52" s="1"/>
  <c r="T8" i="52"/>
  <c r="W10" i="52"/>
  <c r="Y10" i="52" s="1"/>
  <c r="W9" i="52"/>
  <c r="Y9" i="52" s="1"/>
  <c r="Z11" i="52"/>
  <c r="AB11" i="52" s="1"/>
  <c r="Z8" i="52"/>
  <c r="B10" i="54"/>
  <c r="D10" i="54" s="1"/>
  <c r="B9" i="54"/>
  <c r="D9" i="54" s="1"/>
  <c r="E11" i="54"/>
  <c r="G11" i="54" s="1"/>
  <c r="E8" i="54"/>
  <c r="H10" i="54"/>
  <c r="J10" i="54" s="1"/>
  <c r="H9" i="54"/>
  <c r="J9" i="54" s="1"/>
  <c r="K11" i="54"/>
  <c r="M11" i="54" s="1"/>
  <c r="K8" i="54"/>
  <c r="N10" i="54"/>
  <c r="P10" i="54" s="1"/>
  <c r="N9" i="54"/>
  <c r="P9" i="54" s="1"/>
  <c r="Q11" i="54"/>
  <c r="S11" i="54" s="1"/>
  <c r="Q8" i="54"/>
  <c r="T10" i="54"/>
  <c r="V10" i="54" s="1"/>
  <c r="T9" i="54"/>
  <c r="V9" i="54" s="1"/>
  <c r="W11" i="54"/>
  <c r="Y11" i="54" s="1"/>
  <c r="W8" i="54"/>
  <c r="Z10" i="54"/>
  <c r="AB10" i="54" s="1"/>
  <c r="Z9" i="54"/>
  <c r="AB9" i="54" s="1"/>
  <c r="B18" i="57"/>
  <c r="V7" i="58"/>
  <c r="B8" i="57"/>
  <c r="D7" i="58"/>
  <c r="B13" i="57"/>
  <c r="S7" i="58"/>
  <c r="B11" i="57"/>
  <c r="M7" i="58"/>
  <c r="D13" i="57" l="1"/>
  <c r="E13" i="57"/>
  <c r="E18" i="57"/>
  <c r="D18" i="57"/>
  <c r="E9" i="57"/>
  <c r="D9" i="57"/>
  <c r="E19" i="57"/>
  <c r="D19" i="57"/>
  <c r="F19" i="57"/>
  <c r="Y7" i="59"/>
  <c r="E9" i="42"/>
  <c r="D9" i="42"/>
  <c r="F8" i="57"/>
  <c r="D7" i="59"/>
  <c r="D10" i="57"/>
  <c r="E10" i="57"/>
  <c r="E12" i="57"/>
  <c r="D12" i="57"/>
  <c r="F18" i="57"/>
  <c r="V7" i="59"/>
  <c r="D20" i="57"/>
  <c r="E20" i="57"/>
  <c r="E11" i="57"/>
  <c r="D11" i="57"/>
  <c r="D8" i="57"/>
  <c r="E8" i="57"/>
  <c r="W7" i="54"/>
  <c r="Y8" i="54"/>
  <c r="S8" i="54"/>
  <c r="Q7" i="54"/>
  <c r="M8" i="54"/>
  <c r="K7" i="54"/>
  <c r="G8" i="54"/>
  <c r="E7" i="54"/>
  <c r="AB8" i="52"/>
  <c r="Z7" i="52"/>
  <c r="V8" i="52"/>
  <c r="T7" i="52"/>
  <c r="P8" i="52"/>
  <c r="N7" i="52"/>
  <c r="J8" i="52"/>
  <c r="H7" i="52"/>
  <c r="B7" i="52"/>
  <c r="D8" i="52"/>
  <c r="W7" i="50"/>
  <c r="Y8" i="50"/>
  <c r="S8" i="50"/>
  <c r="Q7" i="50"/>
  <c r="M8" i="50"/>
  <c r="K7" i="50"/>
  <c r="G8" i="50"/>
  <c r="E7" i="50"/>
  <c r="AB8" i="48"/>
  <c r="Z7" i="48"/>
  <c r="T7" i="48"/>
  <c r="V8" i="48"/>
  <c r="M8" i="48"/>
  <c r="K7" i="48"/>
  <c r="G8" i="48"/>
  <c r="E7" i="48"/>
  <c r="AB8" i="39"/>
  <c r="Z7" i="39"/>
  <c r="V8" i="39"/>
  <c r="T7" i="39"/>
  <c r="N7" i="39"/>
  <c r="P8" i="39"/>
  <c r="H7" i="39"/>
  <c r="J8" i="39"/>
  <c r="D8" i="39"/>
  <c r="B7" i="39"/>
  <c r="M8" i="39"/>
  <c r="K7" i="39"/>
  <c r="G7" i="59"/>
  <c r="F9" i="57"/>
  <c r="F11" i="57"/>
  <c r="M7" i="59"/>
  <c r="S7" i="59"/>
  <c r="F13" i="57"/>
  <c r="F10" i="57"/>
  <c r="J7" i="59"/>
  <c r="F12" i="57"/>
  <c r="P7" i="59"/>
  <c r="F20" i="57"/>
  <c r="AB7" i="59"/>
  <c r="AB8" i="54"/>
  <c r="Z7" i="54"/>
  <c r="T7" i="54"/>
  <c r="V8" i="54"/>
  <c r="P8" i="54"/>
  <c r="N7" i="54"/>
  <c r="J8" i="54"/>
  <c r="H7" i="54"/>
  <c r="B7" i="54"/>
  <c r="D8" i="54"/>
  <c r="W7" i="52"/>
  <c r="Y8" i="52"/>
  <c r="S8" i="52"/>
  <c r="Q7" i="52"/>
  <c r="M8" i="52"/>
  <c r="K7" i="52"/>
  <c r="G8" i="52"/>
  <c r="E7" i="52"/>
  <c r="AB8" i="50"/>
  <c r="Z7" i="50"/>
  <c r="T7" i="50"/>
  <c r="V8" i="50"/>
  <c r="P8" i="50"/>
  <c r="N7" i="50"/>
  <c r="J8" i="50"/>
  <c r="H7" i="50"/>
  <c r="B7" i="50"/>
  <c r="D8" i="50"/>
  <c r="W7" i="48"/>
  <c r="Y8" i="48"/>
  <c r="S8" i="48"/>
  <c r="Q7" i="48"/>
  <c r="J8" i="48"/>
  <c r="H7" i="48"/>
  <c r="B7" i="48"/>
  <c r="D8" i="48"/>
  <c r="Y8" i="39"/>
  <c r="W7" i="39"/>
  <c r="S8" i="39"/>
  <c r="Q7" i="39"/>
  <c r="G8" i="39"/>
  <c r="E7" i="39"/>
  <c r="G7" i="39" l="1"/>
  <c r="B7" i="23"/>
  <c r="Y7" i="39"/>
  <c r="B17" i="23"/>
  <c r="B7" i="42"/>
  <c r="J7" i="48"/>
  <c r="B10" i="42"/>
  <c r="S7" i="48"/>
  <c r="J7" i="50"/>
  <c r="B7" i="49"/>
  <c r="P7" i="50"/>
  <c r="B9" i="49"/>
  <c r="B17" i="49"/>
  <c r="AB7" i="50"/>
  <c r="B7" i="51"/>
  <c r="G7" i="52"/>
  <c r="B9" i="51"/>
  <c r="M7" i="52"/>
  <c r="B11" i="51"/>
  <c r="S7" i="52"/>
  <c r="B8" i="53"/>
  <c r="J7" i="54"/>
  <c r="B10" i="53"/>
  <c r="P7" i="54"/>
  <c r="B18" i="53"/>
  <c r="AB7" i="54"/>
  <c r="I13" i="57"/>
  <c r="H13" i="57"/>
  <c r="I9" i="57"/>
  <c r="H9" i="57"/>
  <c r="B9" i="23"/>
  <c r="M7" i="39"/>
  <c r="B6" i="23"/>
  <c r="D7" i="39"/>
  <c r="B16" i="23"/>
  <c r="V7" i="39"/>
  <c r="B18" i="23"/>
  <c r="AB7" i="39"/>
  <c r="B6" i="42"/>
  <c r="G7" i="48"/>
  <c r="B8" i="42"/>
  <c r="M7" i="48"/>
  <c r="B17" i="42"/>
  <c r="AB7" i="48"/>
  <c r="B6" i="49"/>
  <c r="G7" i="50"/>
  <c r="B8" i="49"/>
  <c r="M7" i="50"/>
  <c r="B10" i="49"/>
  <c r="S7" i="50"/>
  <c r="B8" i="51"/>
  <c r="J7" i="52"/>
  <c r="P7" i="52"/>
  <c r="B10" i="51"/>
  <c r="B16" i="51"/>
  <c r="V7" i="52"/>
  <c r="B18" i="51"/>
  <c r="AB7" i="52"/>
  <c r="B7" i="53"/>
  <c r="G7" i="54"/>
  <c r="B9" i="53"/>
  <c r="M7" i="54"/>
  <c r="B11" i="53"/>
  <c r="S7" i="54"/>
  <c r="S7" i="39"/>
  <c r="B11" i="23"/>
  <c r="B5" i="42"/>
  <c r="D7" i="48"/>
  <c r="B16" i="42"/>
  <c r="Y7" i="48"/>
  <c r="B5" i="49"/>
  <c r="D7" i="50"/>
  <c r="B15" i="49"/>
  <c r="V7" i="50"/>
  <c r="B17" i="51"/>
  <c r="Y7" i="52"/>
  <c r="B6" i="53"/>
  <c r="D7" i="54"/>
  <c r="B16" i="53"/>
  <c r="V7" i="54"/>
  <c r="I20" i="57"/>
  <c r="H20" i="57"/>
  <c r="H12" i="57"/>
  <c r="I12" i="57"/>
  <c r="I10" i="57"/>
  <c r="H10" i="57"/>
  <c r="I11" i="57"/>
  <c r="H11" i="57"/>
  <c r="B8" i="23"/>
  <c r="J7" i="39"/>
  <c r="P7" i="39"/>
  <c r="B10" i="23"/>
  <c r="B15" i="42"/>
  <c r="V7" i="48"/>
  <c r="B16" i="49"/>
  <c r="Y7" i="50"/>
  <c r="B6" i="51"/>
  <c r="D7" i="52"/>
  <c r="B17" i="53"/>
  <c r="Y7" i="54"/>
  <c r="I18" i="57"/>
  <c r="H18" i="57"/>
  <c r="H8" i="57"/>
  <c r="I8" i="57"/>
  <c r="I19" i="57"/>
  <c r="H19" i="57"/>
  <c r="D10" i="23" l="1"/>
  <c r="E10" i="23"/>
  <c r="E11" i="23"/>
  <c r="D11" i="23"/>
  <c r="D10" i="51"/>
  <c r="E10" i="51"/>
  <c r="D9" i="49"/>
  <c r="E9" i="49"/>
  <c r="D7" i="49"/>
  <c r="E7" i="49"/>
  <c r="E17" i="23"/>
  <c r="D17" i="23"/>
  <c r="E7" i="23"/>
  <c r="D7" i="23"/>
  <c r="E17" i="53"/>
  <c r="D17" i="53"/>
  <c r="E6" i="51"/>
  <c r="D6" i="51"/>
  <c r="D16" i="49"/>
  <c r="E16" i="49"/>
  <c r="D15" i="42"/>
  <c r="E15" i="42"/>
  <c r="E8" i="23"/>
  <c r="D8" i="23"/>
  <c r="E16" i="53"/>
  <c r="D16" i="53"/>
  <c r="E6" i="53"/>
  <c r="D6" i="53"/>
  <c r="D17" i="51"/>
  <c r="E17" i="51"/>
  <c r="D15" i="49"/>
  <c r="E15" i="49"/>
  <c r="D5" i="49"/>
  <c r="E5" i="49"/>
  <c r="D16" i="42"/>
  <c r="E16" i="42"/>
  <c r="D5" i="42"/>
  <c r="E5" i="42"/>
  <c r="E11" i="53"/>
  <c r="D11" i="53"/>
  <c r="E9" i="53"/>
  <c r="D9" i="53"/>
  <c r="E7" i="53"/>
  <c r="D7" i="53"/>
  <c r="D18" i="51"/>
  <c r="E18" i="51"/>
  <c r="E16" i="51"/>
  <c r="D16" i="51"/>
  <c r="D8" i="51"/>
  <c r="E8" i="51"/>
  <c r="D10" i="49"/>
  <c r="E10" i="49"/>
  <c r="E8" i="49"/>
  <c r="D8" i="49"/>
  <c r="D6" i="49"/>
  <c r="E6" i="49"/>
  <c r="D17" i="42"/>
  <c r="E17" i="42"/>
  <c r="E8" i="42"/>
  <c r="D8" i="42"/>
  <c r="E6" i="42"/>
  <c r="D6" i="42"/>
  <c r="D18" i="23"/>
  <c r="E18" i="23"/>
  <c r="E16" i="23"/>
  <c r="D16" i="23"/>
  <c r="D6" i="23"/>
  <c r="E6" i="23"/>
  <c r="E9" i="23"/>
  <c r="D9" i="23"/>
  <c r="D18" i="53"/>
  <c r="E18" i="53"/>
  <c r="D10" i="53"/>
  <c r="E10" i="53"/>
  <c r="D8" i="53"/>
  <c r="E8" i="53"/>
  <c r="D11" i="51"/>
  <c r="E11" i="51"/>
  <c r="D9" i="51"/>
  <c r="E9" i="51"/>
  <c r="D7" i="51"/>
  <c r="E7" i="51"/>
  <c r="D17" i="49"/>
  <c r="E17" i="49"/>
  <c r="E10" i="42"/>
  <c r="D10" i="42"/>
  <c r="D7" i="42"/>
  <c r="E7" i="42"/>
</calcChain>
</file>

<file path=xl/sharedStrings.xml><?xml version="1.0" encoding="utf-8"?>
<sst xmlns="http://schemas.openxmlformats.org/spreadsheetml/2006/main" count="565" uniqueCount="80">
  <si>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</si>
  <si>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</si>
  <si>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</si>
  <si>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</si>
  <si>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</si>
  <si>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</si>
  <si>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</si>
  <si>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</si>
  <si>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</si>
  <si>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</si>
  <si>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</si>
  <si>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</si>
  <si>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</si>
  <si>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</si>
  <si>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</si>
  <si>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</si>
  <si>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</si>
  <si>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</si>
  <si>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</si>
  <si>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</si>
  <si>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</si>
  <si>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по області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</si>
  <si>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</si>
  <si>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</si>
  <si>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</si>
  <si>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</si>
  <si>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</si>
  <si>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</si>
  <si>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</si>
  <si>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</si>
  <si>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</si>
  <si>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</si>
  <si>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</si>
  <si>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</si>
  <si>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</si>
  <si>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</si>
  <si>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</si>
  <si>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</si>
  <si>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</si>
  <si>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</si>
  <si>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</si>
  <si>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</si>
  <si>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</si>
  <si>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</si>
  <si>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</si>
  <si>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</si>
  <si>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</si>
  <si>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</si>
  <si>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Отримували послуги на кінець періоду*</t>
  </si>
  <si>
    <t>Кількість безробітних, охоплених профорієнта-ційними послугами</t>
  </si>
  <si>
    <t>Проходи-ли проф-навчання</t>
  </si>
  <si>
    <t>2022</t>
  </si>
  <si>
    <t>Отримували послуги *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</si>
  <si>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</si>
  <si>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Надання послуг Чернігівською обласною службою зайнятості безробітним з числа учасників бойових дій *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</si>
  <si>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</si>
  <si>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Отримували послуги</t>
  </si>
  <si>
    <t>2023</t>
  </si>
  <si>
    <t>Отримували послуги на кінець періоду</t>
  </si>
  <si>
    <t xml:space="preserve">Отримували послуги, осіб </t>
  </si>
  <si>
    <t>Корюківська філія</t>
  </si>
  <si>
    <t>Н.-Сіверська філія</t>
  </si>
  <si>
    <t>Чернігівська  філія</t>
  </si>
  <si>
    <t>Ніжинська філія</t>
  </si>
  <si>
    <t>Прилуцька філія</t>
  </si>
  <si>
    <t>січень-квітень 2022 р.</t>
  </si>
  <si>
    <t>січень-квітень 2023 р.</t>
  </si>
  <si>
    <t xml:space="preserve">  1 травня 2022 р.</t>
  </si>
  <si>
    <t xml:space="preserve">  1 травня 2023 р.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</si>
  <si>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                                               у січні-квітні 2022-2023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</si>
  <si>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Чернігівською обласною службою зайнятості особам з інвалідністю у січні-квітні 2022-2023 рр.</t>
  </si>
  <si>
    <t>Надання послуг Чернігівською обласною службою зайнятості безробітним з числа учасників бойових дій*                                                                                                                                 у січні-квітні 2022-2023 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</si>
  <si>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у січні-квітні 2022-2023рр.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</si>
  <si>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Чернігівською обласною службою зайнятості  молоді у віці до 35 рокі у січні-квітні 2022-2023 рр.</t>
  </si>
  <si>
    <t>у січні-квітні 2023 року</t>
  </si>
  <si>
    <t>Станом на 01.05.2023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</si>
  <si>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січні-квітні 2023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</si>
  <si>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січні-квітні 2023 року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</si>
  <si>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січні-квітні 2022-2023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</si>
  <si>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січні-квітні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</si>
</sst>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0"/>
      <name val="Times New Roman Cyr"/>
      <charset val="204"/>
    </font>
    <font>
      <b/>
      <i/>
      <sz val="11"/>
      <name val="Times New Roman"/>
      <family val="1"/>
      <charset val="204"/>
    </font>
    <font>
      <i/>
      <sz val="7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  <xf numFmtId="0" fontId="14" fillId="0" borderId="0"/>
  </cellStyleXfs>
  <cellXfs count="14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3" fillId="0" borderId="0" xfId="17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3" fontId="26" fillId="0" borderId="0" xfId="12" applyNumberFormat="1" applyFont="1" applyFill="1" applyBorder="1" applyAlignment="1">
      <alignment horizontal="center" vertical="center"/>
    </xf>
    <xf numFmtId="0" fontId="1" fillId="0" borderId="0" xfId="7" applyFont="1"/>
    <xf numFmtId="164" fontId="8" fillId="0" borderId="0" xfId="8" applyNumberFormat="1" applyFont="1" applyAlignment="1">
      <alignment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left" wrapText="1" shrinkToFit="1"/>
      <protection locked="0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68" fillId="0" borderId="10" xfId="12" applyFont="1" applyFill="1" applyBorder="1" applyAlignment="1">
      <alignment horizontal="left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0" fontId="69" fillId="0" borderId="0" xfId="1" applyFont="1" applyAlignment="1">
      <alignment horizontal="left" vertical="center" wrapText="1"/>
    </xf>
    <xf numFmtId="0" fontId="70" fillId="0" borderId="10" xfId="1" applyFont="1" applyBorder="1" applyAlignment="1">
      <alignment horizontal="left" vertical="center" wrapText="1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44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" xfId="14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0;&#1077;&#1075;&#1086;&#1088;&#1110;&#1111;%20&#1084;&#1080;&#1085;&#1091;&#1083;&#1080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75</v>
          </cell>
          <cell r="F8">
            <v>3</v>
          </cell>
          <cell r="J8">
            <v>0</v>
          </cell>
          <cell r="K8">
            <v>5</v>
          </cell>
          <cell r="L8">
            <v>0</v>
          </cell>
          <cell r="P8">
            <v>44</v>
          </cell>
          <cell r="T8">
            <v>9</v>
          </cell>
        </row>
        <row r="9">
          <cell r="D9">
            <v>47</v>
          </cell>
          <cell r="F9">
            <v>5</v>
          </cell>
          <cell r="J9">
            <v>0</v>
          </cell>
          <cell r="K9">
            <v>2</v>
          </cell>
          <cell r="L9">
            <v>0</v>
          </cell>
          <cell r="P9">
            <v>28</v>
          </cell>
          <cell r="T9">
            <v>1</v>
          </cell>
        </row>
        <row r="10">
          <cell r="D10">
            <v>370</v>
          </cell>
          <cell r="F10">
            <v>32</v>
          </cell>
          <cell r="J10">
            <v>1</v>
          </cell>
          <cell r="K10">
            <v>0</v>
          </cell>
          <cell r="L10">
            <v>0</v>
          </cell>
          <cell r="P10">
            <v>186</v>
          </cell>
          <cell r="T10">
            <v>60</v>
          </cell>
        </row>
        <row r="11">
          <cell r="D11">
            <v>189</v>
          </cell>
          <cell r="F11">
            <v>14</v>
          </cell>
          <cell r="J11">
            <v>1</v>
          </cell>
          <cell r="K11">
            <v>0</v>
          </cell>
          <cell r="L11">
            <v>1</v>
          </cell>
          <cell r="P11">
            <v>75</v>
          </cell>
          <cell r="T11">
            <v>33</v>
          </cell>
        </row>
        <row r="12">
          <cell r="D12">
            <v>131</v>
          </cell>
          <cell r="F12">
            <v>21</v>
          </cell>
          <cell r="J12">
            <v>0</v>
          </cell>
          <cell r="K12">
            <v>0</v>
          </cell>
          <cell r="L12">
            <v>0</v>
          </cell>
          <cell r="P12">
            <v>53</v>
          </cell>
          <cell r="T12">
            <v>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13</v>
          </cell>
          <cell r="K11">
            <v>13</v>
          </cell>
          <cell r="L11">
            <v>1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2</v>
          </cell>
          <cell r="K13">
            <v>2</v>
          </cell>
          <cell r="L1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2</v>
          </cell>
          <cell r="E10">
            <v>1</v>
          </cell>
          <cell r="J10">
            <v>0</v>
          </cell>
          <cell r="N10">
            <v>0</v>
          </cell>
          <cell r="O10">
            <v>0</v>
          </cell>
          <cell r="P10">
            <v>1</v>
          </cell>
          <cell r="Q10">
            <v>1</v>
          </cell>
        </row>
        <row r="11">
          <cell r="B11">
            <v>3</v>
          </cell>
          <cell r="E11">
            <v>0</v>
          </cell>
          <cell r="J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</row>
        <row r="12">
          <cell r="B12">
            <v>39</v>
          </cell>
          <cell r="E12">
            <v>1</v>
          </cell>
          <cell r="J12">
            <v>0</v>
          </cell>
          <cell r="N12">
            <v>1</v>
          </cell>
          <cell r="O12">
            <v>0</v>
          </cell>
          <cell r="P12">
            <v>19</v>
          </cell>
          <cell r="Q12">
            <v>9</v>
          </cell>
        </row>
        <row r="13">
          <cell r="B13">
            <v>2</v>
          </cell>
          <cell r="E13">
            <v>0</v>
          </cell>
          <cell r="J13">
            <v>0</v>
          </cell>
          <cell r="N13">
            <v>0</v>
          </cell>
          <cell r="O13">
            <v>0</v>
          </cell>
          <cell r="P13">
            <v>1</v>
          </cell>
          <cell r="Q13">
            <v>1</v>
          </cell>
        </row>
        <row r="14">
          <cell r="B14">
            <v>6</v>
          </cell>
          <cell r="E14">
            <v>2</v>
          </cell>
          <cell r="J14">
            <v>0</v>
          </cell>
          <cell r="N14">
            <v>0</v>
          </cell>
          <cell r="O14">
            <v>0</v>
          </cell>
          <cell r="P14">
            <v>4</v>
          </cell>
          <cell r="Q14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  <cell r="J9">
            <v>3</v>
          </cell>
          <cell r="K9">
            <v>3</v>
          </cell>
          <cell r="L9">
            <v>4</v>
          </cell>
        </row>
        <row r="10">
          <cell r="D10">
            <v>0</v>
          </cell>
          <cell r="G10">
            <v>0</v>
          </cell>
          <cell r="J10">
            <v>8</v>
          </cell>
          <cell r="K10">
            <v>6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44</v>
          </cell>
          <cell r="K11">
            <v>39</v>
          </cell>
          <cell r="L11">
            <v>2</v>
          </cell>
        </row>
        <row r="12">
          <cell r="D12">
            <v>0</v>
          </cell>
          <cell r="G12">
            <v>0</v>
          </cell>
          <cell r="J12">
            <v>11</v>
          </cell>
          <cell r="K12">
            <v>11</v>
          </cell>
          <cell r="L12">
            <v>2</v>
          </cell>
        </row>
        <row r="13">
          <cell r="D13">
            <v>2</v>
          </cell>
          <cell r="G13">
            <v>0</v>
          </cell>
          <cell r="J13">
            <v>34</v>
          </cell>
          <cell r="K13">
            <v>30</v>
          </cell>
          <cell r="L1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46</v>
          </cell>
          <cell r="E10">
            <v>2</v>
          </cell>
          <cell r="N10">
            <v>0</v>
          </cell>
          <cell r="R10">
            <v>1</v>
          </cell>
          <cell r="S10">
            <v>0</v>
          </cell>
          <cell r="T10">
            <v>19</v>
          </cell>
          <cell r="U10">
            <v>6</v>
          </cell>
        </row>
        <row r="11">
          <cell r="B11">
            <v>47</v>
          </cell>
          <cell r="E11">
            <v>6</v>
          </cell>
          <cell r="N11">
            <v>0</v>
          </cell>
          <cell r="R11">
            <v>0</v>
          </cell>
          <cell r="S11">
            <v>0</v>
          </cell>
          <cell r="T11">
            <v>25</v>
          </cell>
          <cell r="U11">
            <v>4</v>
          </cell>
        </row>
        <row r="12">
          <cell r="B12">
            <v>110</v>
          </cell>
          <cell r="E12">
            <v>9</v>
          </cell>
          <cell r="N12">
            <v>0</v>
          </cell>
          <cell r="R12">
            <v>0</v>
          </cell>
          <cell r="S12">
            <v>0</v>
          </cell>
          <cell r="T12">
            <v>62</v>
          </cell>
          <cell r="U12">
            <v>25</v>
          </cell>
        </row>
        <row r="13">
          <cell r="B13">
            <v>91</v>
          </cell>
          <cell r="E13">
            <v>14</v>
          </cell>
          <cell r="N13">
            <v>0</v>
          </cell>
          <cell r="R13">
            <v>0</v>
          </cell>
          <cell r="S13">
            <v>0</v>
          </cell>
          <cell r="T13">
            <v>37</v>
          </cell>
          <cell r="U13">
            <v>14</v>
          </cell>
        </row>
        <row r="14">
          <cell r="B14">
            <v>113</v>
          </cell>
          <cell r="E14">
            <v>21</v>
          </cell>
          <cell r="N14">
            <v>1</v>
          </cell>
          <cell r="R14">
            <v>0</v>
          </cell>
          <cell r="S14">
            <v>0</v>
          </cell>
          <cell r="T14">
            <v>47</v>
          </cell>
          <cell r="U14">
            <v>12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J12">
            <v>961</v>
          </cell>
          <cell r="K12">
            <v>17</v>
          </cell>
          <cell r="M12">
            <v>62</v>
          </cell>
          <cell r="O12">
            <v>87</v>
          </cell>
          <cell r="Q12">
            <v>115</v>
          </cell>
          <cell r="AE12">
            <v>94</v>
          </cell>
          <cell r="AN12">
            <v>569</v>
          </cell>
          <cell r="AO12">
            <v>10</v>
          </cell>
          <cell r="AQ12">
            <v>34</v>
          </cell>
          <cell r="AS12">
            <v>43</v>
          </cell>
          <cell r="AU12">
            <v>62</v>
          </cell>
        </row>
        <row r="13">
          <cell r="J13">
            <v>624</v>
          </cell>
          <cell r="K13">
            <v>12</v>
          </cell>
          <cell r="M13">
            <v>27</v>
          </cell>
          <cell r="O13">
            <v>64</v>
          </cell>
          <cell r="Q13">
            <v>82</v>
          </cell>
          <cell r="AE13">
            <v>89</v>
          </cell>
          <cell r="AN13">
            <v>352</v>
          </cell>
          <cell r="AO13">
            <v>6</v>
          </cell>
          <cell r="AQ13">
            <v>8</v>
          </cell>
          <cell r="AS13">
            <v>23</v>
          </cell>
          <cell r="AU13">
            <v>55</v>
          </cell>
        </row>
        <row r="14">
          <cell r="J14">
            <v>2972</v>
          </cell>
          <cell r="K14">
            <v>22</v>
          </cell>
          <cell r="M14">
            <v>162</v>
          </cell>
          <cell r="O14">
            <v>249</v>
          </cell>
          <cell r="Q14">
            <v>415</v>
          </cell>
          <cell r="AE14">
            <v>448</v>
          </cell>
          <cell r="AN14">
            <v>1500</v>
          </cell>
          <cell r="AO14">
            <v>9</v>
          </cell>
          <cell r="AQ14">
            <v>64</v>
          </cell>
          <cell r="AS14">
            <v>117</v>
          </cell>
          <cell r="AU14">
            <v>188</v>
          </cell>
        </row>
        <row r="15">
          <cell r="J15">
            <v>1703</v>
          </cell>
          <cell r="K15">
            <v>22</v>
          </cell>
          <cell r="M15">
            <v>106</v>
          </cell>
          <cell r="O15">
            <v>149</v>
          </cell>
          <cell r="Q15">
            <v>226</v>
          </cell>
          <cell r="AE15">
            <v>263</v>
          </cell>
          <cell r="AN15">
            <v>807</v>
          </cell>
          <cell r="AO15">
            <v>9</v>
          </cell>
          <cell r="AQ15">
            <v>45</v>
          </cell>
          <cell r="AS15">
            <v>59</v>
          </cell>
          <cell r="AU15">
            <v>99</v>
          </cell>
        </row>
        <row r="16">
          <cell r="J16">
            <v>1388</v>
          </cell>
          <cell r="K16">
            <v>21</v>
          </cell>
          <cell r="M16">
            <v>89</v>
          </cell>
          <cell r="O16">
            <v>123</v>
          </cell>
          <cell r="Q16">
            <v>217</v>
          </cell>
          <cell r="AE16">
            <v>234</v>
          </cell>
          <cell r="AN16">
            <v>658</v>
          </cell>
          <cell r="AO16">
            <v>4</v>
          </cell>
          <cell r="AQ16">
            <v>36</v>
          </cell>
          <cell r="AS16">
            <v>52</v>
          </cell>
          <cell r="AU16">
            <v>87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8</v>
          </cell>
          <cell r="G8">
            <v>0</v>
          </cell>
          <cell r="K8">
            <v>30</v>
          </cell>
          <cell r="L8">
            <v>18</v>
          </cell>
          <cell r="M8">
            <v>10</v>
          </cell>
        </row>
        <row r="9">
          <cell r="D9">
            <v>0</v>
          </cell>
          <cell r="G9">
            <v>0</v>
          </cell>
          <cell r="K9">
            <v>11</v>
          </cell>
          <cell r="L9">
            <v>8</v>
          </cell>
          <cell r="M9">
            <v>13</v>
          </cell>
        </row>
        <row r="10">
          <cell r="D10">
            <v>9</v>
          </cell>
          <cell r="G10">
            <v>0</v>
          </cell>
          <cell r="K10">
            <v>376</v>
          </cell>
          <cell r="L10">
            <v>301</v>
          </cell>
          <cell r="M10">
            <v>49</v>
          </cell>
        </row>
        <row r="11">
          <cell r="D11">
            <v>2</v>
          </cell>
          <cell r="G11">
            <v>0</v>
          </cell>
          <cell r="K11">
            <v>88</v>
          </cell>
          <cell r="L11">
            <v>77</v>
          </cell>
          <cell r="M11">
            <v>6</v>
          </cell>
        </row>
        <row r="12">
          <cell r="D12">
            <v>14</v>
          </cell>
          <cell r="G12">
            <v>0</v>
          </cell>
          <cell r="K12">
            <v>140</v>
          </cell>
          <cell r="L12">
            <v>112</v>
          </cell>
          <cell r="M12">
            <v>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18</v>
          </cell>
          <cell r="J8">
            <v>0</v>
          </cell>
          <cell r="K8">
            <v>1</v>
          </cell>
          <cell r="L8">
            <v>0</v>
          </cell>
          <cell r="T8">
            <v>44</v>
          </cell>
        </row>
        <row r="9">
          <cell r="F9">
            <v>15</v>
          </cell>
          <cell r="J9">
            <v>0</v>
          </cell>
          <cell r="K9">
            <v>4</v>
          </cell>
          <cell r="L9">
            <v>0</v>
          </cell>
          <cell r="T9">
            <v>11</v>
          </cell>
        </row>
        <row r="10">
          <cell r="F10">
            <v>81</v>
          </cell>
          <cell r="J10">
            <v>8</v>
          </cell>
          <cell r="K10">
            <v>4</v>
          </cell>
          <cell r="L10">
            <v>0</v>
          </cell>
          <cell r="T10">
            <v>128</v>
          </cell>
        </row>
        <row r="11">
          <cell r="F11">
            <v>63</v>
          </cell>
          <cell r="J11">
            <v>7</v>
          </cell>
          <cell r="K11">
            <v>0</v>
          </cell>
          <cell r="L11">
            <v>1</v>
          </cell>
          <cell r="T11">
            <v>73</v>
          </cell>
        </row>
        <row r="12">
          <cell r="F12">
            <v>58</v>
          </cell>
          <cell r="J12">
            <v>9</v>
          </cell>
          <cell r="K12">
            <v>0</v>
          </cell>
          <cell r="L12">
            <v>0</v>
          </cell>
          <cell r="T12">
            <v>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16</v>
          </cell>
          <cell r="G8">
            <v>0</v>
          </cell>
          <cell r="K8">
            <v>75</v>
          </cell>
          <cell r="L8">
            <v>56</v>
          </cell>
          <cell r="M8">
            <v>32</v>
          </cell>
        </row>
        <row r="9">
          <cell r="D9">
            <v>0</v>
          </cell>
          <cell r="G9">
            <v>0</v>
          </cell>
          <cell r="K9">
            <v>35</v>
          </cell>
          <cell r="L9">
            <v>30</v>
          </cell>
          <cell r="M9">
            <v>33</v>
          </cell>
        </row>
        <row r="10">
          <cell r="D10">
            <v>25</v>
          </cell>
          <cell r="G10">
            <v>0</v>
          </cell>
          <cell r="K10">
            <v>987</v>
          </cell>
          <cell r="L10">
            <v>823</v>
          </cell>
          <cell r="M10">
            <v>157</v>
          </cell>
        </row>
        <row r="11">
          <cell r="D11">
            <v>4</v>
          </cell>
          <cell r="G11">
            <v>0</v>
          </cell>
          <cell r="K11">
            <v>214</v>
          </cell>
          <cell r="L11">
            <v>200</v>
          </cell>
          <cell r="M11">
            <v>35</v>
          </cell>
        </row>
        <row r="12">
          <cell r="D12">
            <v>19</v>
          </cell>
          <cell r="G12">
            <v>0</v>
          </cell>
          <cell r="K12">
            <v>371</v>
          </cell>
          <cell r="L12">
            <v>325</v>
          </cell>
          <cell r="M12">
            <v>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J9">
            <v>0</v>
          </cell>
          <cell r="K9">
            <v>3</v>
          </cell>
          <cell r="L9">
            <v>7</v>
          </cell>
          <cell r="T9">
            <v>127</v>
          </cell>
        </row>
        <row r="10">
          <cell r="J10">
            <v>0</v>
          </cell>
          <cell r="K10">
            <v>4</v>
          </cell>
          <cell r="L10">
            <v>0</v>
          </cell>
          <cell r="T10">
            <v>52</v>
          </cell>
        </row>
        <row r="11">
          <cell r="J11">
            <v>34</v>
          </cell>
          <cell r="K11">
            <v>3</v>
          </cell>
          <cell r="L11">
            <v>1</v>
          </cell>
          <cell r="T11">
            <v>432</v>
          </cell>
        </row>
        <row r="12">
          <cell r="J12">
            <v>36</v>
          </cell>
          <cell r="K12">
            <v>0</v>
          </cell>
          <cell r="L12">
            <v>3</v>
          </cell>
          <cell r="T12">
            <v>269</v>
          </cell>
        </row>
        <row r="13">
          <cell r="J13">
            <v>10</v>
          </cell>
          <cell r="K13">
            <v>0</v>
          </cell>
          <cell r="L13">
            <v>0</v>
          </cell>
          <cell r="T13">
            <v>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"/>
      <sheetName val="значення-ІІ"/>
    </sheetNames>
    <sheetDataSet>
      <sheetData sheetId="0">
        <row r="10">
          <cell r="D10">
            <v>1366</v>
          </cell>
          <cell r="H10">
            <v>1265</v>
          </cell>
          <cell r="P10">
            <v>157</v>
          </cell>
          <cell r="AA10">
            <v>126</v>
          </cell>
          <cell r="AV10">
            <v>0</v>
          </cell>
          <cell r="BJ10">
            <v>17</v>
          </cell>
          <cell r="DK10">
            <v>755</v>
          </cell>
          <cell r="DQ10">
            <v>695</v>
          </cell>
          <cell r="DU10">
            <v>148</v>
          </cell>
        </row>
        <row r="11">
          <cell r="D11">
            <v>953</v>
          </cell>
          <cell r="H11">
            <v>894</v>
          </cell>
          <cell r="P11">
            <v>121</v>
          </cell>
          <cell r="AA11">
            <v>121</v>
          </cell>
          <cell r="AV11">
            <v>0</v>
          </cell>
          <cell r="BJ11">
            <v>22</v>
          </cell>
          <cell r="DK11">
            <v>533</v>
          </cell>
          <cell r="DQ11">
            <v>482</v>
          </cell>
          <cell r="DU11">
            <v>69</v>
          </cell>
        </row>
        <row r="12">
          <cell r="D12">
            <v>4654</v>
          </cell>
          <cell r="H12">
            <v>4094</v>
          </cell>
          <cell r="P12">
            <v>662</v>
          </cell>
          <cell r="AA12">
            <v>624</v>
          </cell>
          <cell r="AV12">
            <v>39</v>
          </cell>
          <cell r="BJ12">
            <v>8</v>
          </cell>
          <cell r="DK12">
            <v>2204</v>
          </cell>
          <cell r="DQ12">
            <v>1962</v>
          </cell>
          <cell r="DU12">
            <v>571</v>
          </cell>
        </row>
        <row r="13">
          <cell r="D13">
            <v>2398</v>
          </cell>
          <cell r="H13">
            <v>2296</v>
          </cell>
          <cell r="P13">
            <v>397</v>
          </cell>
          <cell r="AA13">
            <v>384</v>
          </cell>
          <cell r="AV13">
            <v>38</v>
          </cell>
          <cell r="BJ13">
            <v>4</v>
          </cell>
          <cell r="DK13">
            <v>1104</v>
          </cell>
          <cell r="DQ13">
            <v>1034</v>
          </cell>
          <cell r="DU13">
            <v>340</v>
          </cell>
        </row>
        <row r="14">
          <cell r="D14">
            <v>2061</v>
          </cell>
          <cell r="H14">
            <v>1904</v>
          </cell>
          <cell r="P14">
            <v>364</v>
          </cell>
          <cell r="AA14">
            <v>322</v>
          </cell>
          <cell r="AV14">
            <v>14</v>
          </cell>
          <cell r="BJ14">
            <v>0</v>
          </cell>
          <cell r="DK14">
            <v>926</v>
          </cell>
          <cell r="DQ14">
            <v>866</v>
          </cell>
          <cell r="DU14">
            <v>245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8</v>
          </cell>
          <cell r="G8">
            <v>0</v>
          </cell>
          <cell r="K8">
            <v>45</v>
          </cell>
          <cell r="L8">
            <v>28</v>
          </cell>
          <cell r="M8">
            <v>22</v>
          </cell>
        </row>
        <row r="9">
          <cell r="D9">
            <v>0</v>
          </cell>
          <cell r="G9">
            <v>0</v>
          </cell>
          <cell r="K9">
            <v>20</v>
          </cell>
          <cell r="L9">
            <v>16</v>
          </cell>
          <cell r="M9">
            <v>37</v>
          </cell>
        </row>
        <row r="10">
          <cell r="D10">
            <v>17</v>
          </cell>
          <cell r="G10">
            <v>0</v>
          </cell>
          <cell r="K10">
            <v>359</v>
          </cell>
          <cell r="L10">
            <v>260</v>
          </cell>
          <cell r="M10">
            <v>56</v>
          </cell>
        </row>
        <row r="11">
          <cell r="D11">
            <v>2</v>
          </cell>
          <cell r="G11">
            <v>0</v>
          </cell>
          <cell r="K11">
            <v>87</v>
          </cell>
          <cell r="L11">
            <v>79</v>
          </cell>
          <cell r="M11">
            <v>38</v>
          </cell>
        </row>
        <row r="12">
          <cell r="D12">
            <v>13</v>
          </cell>
          <cell r="G12">
            <v>0</v>
          </cell>
          <cell r="K12">
            <v>163</v>
          </cell>
          <cell r="L12">
            <v>128</v>
          </cell>
          <cell r="M12">
            <v>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580</v>
          </cell>
          <cell r="F8">
            <v>47</v>
          </cell>
          <cell r="J8">
            <v>0</v>
          </cell>
          <cell r="K8">
            <v>2</v>
          </cell>
          <cell r="L8">
            <v>0</v>
          </cell>
          <cell r="M8">
            <v>461</v>
          </cell>
          <cell r="P8">
            <v>342</v>
          </cell>
          <cell r="T8">
            <v>69</v>
          </cell>
        </row>
        <row r="9">
          <cell r="D9">
            <v>386</v>
          </cell>
          <cell r="F9">
            <v>38</v>
          </cell>
          <cell r="J9">
            <v>0</v>
          </cell>
          <cell r="K9">
            <v>4</v>
          </cell>
          <cell r="L9">
            <v>0</v>
          </cell>
          <cell r="M9">
            <v>230</v>
          </cell>
          <cell r="P9">
            <v>240</v>
          </cell>
          <cell r="T9">
            <v>35</v>
          </cell>
        </row>
        <row r="10">
          <cell r="D10">
            <v>1195</v>
          </cell>
          <cell r="F10">
            <v>154</v>
          </cell>
          <cell r="J10">
            <v>6</v>
          </cell>
          <cell r="K10">
            <v>3</v>
          </cell>
          <cell r="L10">
            <v>1</v>
          </cell>
          <cell r="M10">
            <v>806</v>
          </cell>
          <cell r="P10">
            <v>606</v>
          </cell>
          <cell r="T10">
            <v>168</v>
          </cell>
        </row>
        <row r="11">
          <cell r="D11">
            <v>845</v>
          </cell>
          <cell r="F11">
            <v>103</v>
          </cell>
          <cell r="J11">
            <v>8</v>
          </cell>
          <cell r="K11">
            <v>0</v>
          </cell>
          <cell r="L11">
            <v>1</v>
          </cell>
          <cell r="M11">
            <v>664</v>
          </cell>
          <cell r="P11">
            <v>430</v>
          </cell>
          <cell r="T11">
            <v>122</v>
          </cell>
        </row>
        <row r="12">
          <cell r="D12">
            <v>754</v>
          </cell>
          <cell r="F12">
            <v>94</v>
          </cell>
          <cell r="J12">
            <v>5</v>
          </cell>
          <cell r="K12">
            <v>0</v>
          </cell>
          <cell r="L12">
            <v>0</v>
          </cell>
          <cell r="M12">
            <v>481</v>
          </cell>
          <cell r="P12">
            <v>358</v>
          </cell>
          <cell r="T12">
            <v>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30">
          <cell r="B30">
            <v>239</v>
          </cell>
          <cell r="D30">
            <v>238</v>
          </cell>
          <cell r="G30">
            <v>16</v>
          </cell>
          <cell r="J30">
            <v>2</v>
          </cell>
          <cell r="M30">
            <v>1</v>
          </cell>
          <cell r="P30">
            <v>175</v>
          </cell>
          <cell r="R30">
            <v>178</v>
          </cell>
          <cell r="T30">
            <v>177</v>
          </cell>
          <cell r="W30">
            <v>126</v>
          </cell>
        </row>
        <row r="31">
          <cell r="B31">
            <v>128</v>
          </cell>
          <cell r="D31">
            <v>127</v>
          </cell>
          <cell r="G31">
            <v>9</v>
          </cell>
          <cell r="J31">
            <v>1</v>
          </cell>
          <cell r="M31">
            <v>1</v>
          </cell>
          <cell r="P31">
            <v>113</v>
          </cell>
          <cell r="R31">
            <v>78</v>
          </cell>
          <cell r="T31">
            <v>77</v>
          </cell>
          <cell r="W31">
            <v>60</v>
          </cell>
        </row>
        <row r="32">
          <cell r="B32">
            <v>1362</v>
          </cell>
          <cell r="D32">
            <v>1329</v>
          </cell>
          <cell r="G32">
            <v>80</v>
          </cell>
          <cell r="J32">
            <v>17</v>
          </cell>
          <cell r="M32">
            <v>3</v>
          </cell>
          <cell r="P32">
            <v>1170</v>
          </cell>
          <cell r="R32">
            <v>758</v>
          </cell>
          <cell r="T32">
            <v>754</v>
          </cell>
          <cell r="W32">
            <v>577</v>
          </cell>
        </row>
        <row r="33">
          <cell r="B33">
            <v>491</v>
          </cell>
          <cell r="D33">
            <v>486</v>
          </cell>
          <cell r="G33">
            <v>34</v>
          </cell>
          <cell r="J33">
            <v>7</v>
          </cell>
          <cell r="M33">
            <v>0</v>
          </cell>
          <cell r="P33">
            <v>429</v>
          </cell>
          <cell r="R33">
            <v>284</v>
          </cell>
          <cell r="T33">
            <v>282</v>
          </cell>
          <cell r="W33">
            <v>254</v>
          </cell>
        </row>
        <row r="34">
          <cell r="B34">
            <v>447</v>
          </cell>
          <cell r="D34">
            <v>438</v>
          </cell>
          <cell r="G34">
            <v>28</v>
          </cell>
          <cell r="J34">
            <v>6</v>
          </cell>
          <cell r="M34">
            <v>0</v>
          </cell>
          <cell r="P34">
            <v>393</v>
          </cell>
          <cell r="R34">
            <v>279</v>
          </cell>
          <cell r="T34">
            <v>276</v>
          </cell>
          <cell r="W34">
            <v>242</v>
          </cell>
        </row>
      </sheetData>
      <sheetData sheetId="2"/>
      <sheetData sheetId="3">
        <row r="30">
          <cell r="B30">
            <v>114</v>
          </cell>
          <cell r="D30">
            <v>114</v>
          </cell>
          <cell r="G30">
            <v>4</v>
          </cell>
          <cell r="J30">
            <v>0</v>
          </cell>
          <cell r="M30">
            <v>0</v>
          </cell>
          <cell r="P30">
            <v>83</v>
          </cell>
          <cell r="R30">
            <v>77</v>
          </cell>
          <cell r="T30">
            <v>77</v>
          </cell>
          <cell r="W30">
            <v>66</v>
          </cell>
        </row>
        <row r="31">
          <cell r="B31">
            <v>55</v>
          </cell>
          <cell r="D31">
            <v>55</v>
          </cell>
          <cell r="G31">
            <v>2</v>
          </cell>
          <cell r="J31">
            <v>0</v>
          </cell>
          <cell r="M31">
            <v>1</v>
          </cell>
          <cell r="P31">
            <v>48</v>
          </cell>
          <cell r="R31">
            <v>35</v>
          </cell>
          <cell r="T31">
            <v>35</v>
          </cell>
          <cell r="W31">
            <v>31</v>
          </cell>
        </row>
        <row r="32">
          <cell r="B32">
            <v>386</v>
          </cell>
          <cell r="D32">
            <v>385</v>
          </cell>
          <cell r="G32">
            <v>20</v>
          </cell>
          <cell r="J32">
            <v>4</v>
          </cell>
          <cell r="M32">
            <v>1</v>
          </cell>
          <cell r="P32">
            <v>354</v>
          </cell>
          <cell r="R32">
            <v>226</v>
          </cell>
          <cell r="T32">
            <v>225</v>
          </cell>
          <cell r="W32">
            <v>170</v>
          </cell>
        </row>
        <row r="33">
          <cell r="B33">
            <v>251</v>
          </cell>
          <cell r="D33">
            <v>251</v>
          </cell>
          <cell r="G33">
            <v>16</v>
          </cell>
          <cell r="J33">
            <v>6</v>
          </cell>
          <cell r="M33">
            <v>0</v>
          </cell>
          <cell r="P33">
            <v>223</v>
          </cell>
          <cell r="R33">
            <v>154</v>
          </cell>
          <cell r="T33">
            <v>154</v>
          </cell>
          <cell r="W33">
            <v>140</v>
          </cell>
        </row>
        <row r="34">
          <cell r="B34">
            <v>149</v>
          </cell>
          <cell r="D34">
            <v>148</v>
          </cell>
          <cell r="G34">
            <v>6</v>
          </cell>
          <cell r="J34">
            <v>2</v>
          </cell>
          <cell r="M34">
            <v>0</v>
          </cell>
          <cell r="P34">
            <v>134</v>
          </cell>
          <cell r="R34">
            <v>107</v>
          </cell>
          <cell r="T34">
            <v>107</v>
          </cell>
          <cell r="W34">
            <v>96</v>
          </cell>
        </row>
      </sheetData>
      <sheetData sheetId="4"/>
      <sheetData sheetId="5">
        <row r="30">
          <cell r="B30">
            <v>2</v>
          </cell>
          <cell r="D30">
            <v>2</v>
          </cell>
          <cell r="G30">
            <v>1</v>
          </cell>
          <cell r="J30">
            <v>0</v>
          </cell>
          <cell r="M30">
            <v>0</v>
          </cell>
          <cell r="P30">
            <v>2</v>
          </cell>
          <cell r="R30">
            <v>3</v>
          </cell>
          <cell r="T30">
            <v>3</v>
          </cell>
          <cell r="W30">
            <v>1</v>
          </cell>
        </row>
        <row r="31">
          <cell r="B31">
            <v>3</v>
          </cell>
          <cell r="D31">
            <v>3</v>
          </cell>
          <cell r="G31">
            <v>0</v>
          </cell>
          <cell r="J31">
            <v>0</v>
          </cell>
          <cell r="M31">
            <v>0</v>
          </cell>
          <cell r="P31">
            <v>3</v>
          </cell>
          <cell r="R31">
            <v>1</v>
          </cell>
          <cell r="T31">
            <v>1</v>
          </cell>
          <cell r="W31">
            <v>1</v>
          </cell>
        </row>
        <row r="32">
          <cell r="B32">
            <v>191</v>
          </cell>
          <cell r="D32">
            <v>187</v>
          </cell>
          <cell r="G32">
            <v>35</v>
          </cell>
          <cell r="J32">
            <v>0</v>
          </cell>
          <cell r="M32">
            <v>2</v>
          </cell>
          <cell r="P32">
            <v>170</v>
          </cell>
          <cell r="R32">
            <v>92</v>
          </cell>
          <cell r="T32">
            <v>92</v>
          </cell>
          <cell r="W32">
            <v>88</v>
          </cell>
        </row>
        <row r="33">
          <cell r="B33">
            <v>43</v>
          </cell>
          <cell r="D33">
            <v>43</v>
          </cell>
          <cell r="G33">
            <v>13</v>
          </cell>
          <cell r="J33">
            <v>0</v>
          </cell>
          <cell r="M33">
            <v>0</v>
          </cell>
          <cell r="P33">
            <v>39</v>
          </cell>
          <cell r="R33">
            <v>16</v>
          </cell>
          <cell r="T33">
            <v>16</v>
          </cell>
          <cell r="W33">
            <v>16</v>
          </cell>
        </row>
        <row r="34">
          <cell r="B34">
            <v>44</v>
          </cell>
          <cell r="D34">
            <v>43</v>
          </cell>
          <cell r="G34">
            <v>6</v>
          </cell>
          <cell r="J34">
            <v>2</v>
          </cell>
          <cell r="M34">
            <v>0</v>
          </cell>
          <cell r="P34">
            <v>42</v>
          </cell>
          <cell r="R34">
            <v>7</v>
          </cell>
          <cell r="T34">
            <v>7</v>
          </cell>
          <cell r="W34">
            <v>8</v>
          </cell>
        </row>
      </sheetData>
      <sheetData sheetId="6"/>
      <sheetData sheetId="7">
        <row r="30">
          <cell r="B30">
            <v>17</v>
          </cell>
          <cell r="D30">
            <v>17</v>
          </cell>
          <cell r="G30">
            <v>1</v>
          </cell>
          <cell r="J30">
            <v>0</v>
          </cell>
          <cell r="M30">
            <v>0</v>
          </cell>
          <cell r="P30">
            <v>13</v>
          </cell>
          <cell r="R30">
            <v>16</v>
          </cell>
          <cell r="T30">
            <v>16</v>
          </cell>
          <cell r="W30">
            <v>13</v>
          </cell>
        </row>
        <row r="31">
          <cell r="B31">
            <v>7</v>
          </cell>
          <cell r="D31">
            <v>6</v>
          </cell>
          <cell r="G31">
            <v>0</v>
          </cell>
          <cell r="J31">
            <v>0</v>
          </cell>
          <cell r="M31">
            <v>0</v>
          </cell>
          <cell r="P31">
            <v>5</v>
          </cell>
          <cell r="R31">
            <v>6</v>
          </cell>
          <cell r="T31">
            <v>5</v>
          </cell>
          <cell r="W31">
            <v>4</v>
          </cell>
        </row>
        <row r="32">
          <cell r="B32">
            <v>58</v>
          </cell>
          <cell r="D32">
            <v>55</v>
          </cell>
          <cell r="G32">
            <v>7</v>
          </cell>
          <cell r="J32">
            <v>0</v>
          </cell>
          <cell r="M32">
            <v>1</v>
          </cell>
          <cell r="P32">
            <v>46</v>
          </cell>
          <cell r="R32">
            <v>28</v>
          </cell>
          <cell r="T32">
            <v>27</v>
          </cell>
          <cell r="W32">
            <v>22</v>
          </cell>
        </row>
        <row r="33">
          <cell r="B33">
            <v>22</v>
          </cell>
          <cell r="D33">
            <v>22</v>
          </cell>
          <cell r="G33">
            <v>1</v>
          </cell>
          <cell r="J33">
            <v>0</v>
          </cell>
          <cell r="M33">
            <v>0</v>
          </cell>
          <cell r="P33">
            <v>21</v>
          </cell>
          <cell r="R33">
            <v>17</v>
          </cell>
          <cell r="T33">
            <v>17</v>
          </cell>
          <cell r="W33">
            <v>17</v>
          </cell>
        </row>
        <row r="34">
          <cell r="B34">
            <v>27</v>
          </cell>
          <cell r="D34">
            <v>25</v>
          </cell>
          <cell r="G34">
            <v>0</v>
          </cell>
          <cell r="J34">
            <v>0</v>
          </cell>
          <cell r="M34">
            <v>0</v>
          </cell>
          <cell r="P34">
            <v>25</v>
          </cell>
          <cell r="R34">
            <v>21</v>
          </cell>
          <cell r="T34">
            <v>19</v>
          </cell>
          <cell r="W34">
            <v>17</v>
          </cell>
        </row>
      </sheetData>
      <sheetData sheetId="8"/>
      <sheetData sheetId="9">
        <row r="30">
          <cell r="B30">
            <v>516</v>
          </cell>
          <cell r="D30">
            <v>504</v>
          </cell>
          <cell r="G30">
            <v>45</v>
          </cell>
          <cell r="J30">
            <v>15</v>
          </cell>
          <cell r="M30">
            <v>6</v>
          </cell>
          <cell r="P30">
            <v>375</v>
          </cell>
          <cell r="R30">
            <v>335</v>
          </cell>
          <cell r="T30">
            <v>333</v>
          </cell>
          <cell r="W30">
            <v>265</v>
          </cell>
        </row>
        <row r="31">
          <cell r="B31">
            <v>275</v>
          </cell>
          <cell r="D31">
            <v>253</v>
          </cell>
          <cell r="G31">
            <v>27</v>
          </cell>
          <cell r="J31">
            <v>3</v>
          </cell>
          <cell r="M31">
            <v>4</v>
          </cell>
          <cell r="P31">
            <v>221</v>
          </cell>
          <cell r="R31">
            <v>178</v>
          </cell>
          <cell r="T31">
            <v>163</v>
          </cell>
          <cell r="W31">
            <v>130</v>
          </cell>
        </row>
        <row r="32">
          <cell r="B32">
            <v>1597</v>
          </cell>
          <cell r="D32">
            <v>1409</v>
          </cell>
          <cell r="G32">
            <v>159</v>
          </cell>
          <cell r="J32">
            <v>36</v>
          </cell>
          <cell r="M32">
            <v>10</v>
          </cell>
          <cell r="P32">
            <v>1235</v>
          </cell>
          <cell r="R32">
            <v>826</v>
          </cell>
          <cell r="T32">
            <v>792</v>
          </cell>
          <cell r="W32">
            <v>605</v>
          </cell>
        </row>
        <row r="33">
          <cell r="B33">
            <v>910</v>
          </cell>
          <cell r="D33">
            <v>865</v>
          </cell>
          <cell r="G33">
            <v>150</v>
          </cell>
          <cell r="J33">
            <v>53</v>
          </cell>
          <cell r="M33">
            <v>32</v>
          </cell>
          <cell r="P33">
            <v>772</v>
          </cell>
          <cell r="R33">
            <v>466</v>
          </cell>
          <cell r="T33">
            <v>459</v>
          </cell>
          <cell r="W33">
            <v>406</v>
          </cell>
        </row>
        <row r="34">
          <cell r="B34">
            <v>687</v>
          </cell>
          <cell r="D34">
            <v>647</v>
          </cell>
          <cell r="G34">
            <v>97</v>
          </cell>
          <cell r="J34">
            <v>35</v>
          </cell>
          <cell r="M34">
            <v>3</v>
          </cell>
          <cell r="P34">
            <v>580</v>
          </cell>
          <cell r="R34">
            <v>414</v>
          </cell>
          <cell r="T34">
            <v>396</v>
          </cell>
          <cell r="W34">
            <v>327</v>
          </cell>
        </row>
      </sheetData>
      <sheetData sheetId="10"/>
      <sheetData sheetId="11"/>
      <sheetData sheetId="12"/>
      <sheetData sheetId="13"/>
      <sheetData sheetId="14">
        <row r="30">
          <cell r="B30">
            <v>1221</v>
          </cell>
          <cell r="D30">
            <v>1195</v>
          </cell>
          <cell r="G30">
            <v>142</v>
          </cell>
          <cell r="J30">
            <v>13</v>
          </cell>
          <cell r="M30">
            <v>5</v>
          </cell>
          <cell r="P30">
            <v>865</v>
          </cell>
          <cell r="R30">
            <v>863</v>
          </cell>
          <cell r="T30">
            <v>859</v>
          </cell>
          <cell r="W30">
            <v>695</v>
          </cell>
        </row>
        <row r="31">
          <cell r="B31">
            <v>708</v>
          </cell>
          <cell r="D31">
            <v>665</v>
          </cell>
          <cell r="G31">
            <v>105</v>
          </cell>
          <cell r="J31">
            <v>7</v>
          </cell>
          <cell r="M31">
            <v>6</v>
          </cell>
          <cell r="P31">
            <v>579</v>
          </cell>
          <cell r="R31">
            <v>465</v>
          </cell>
          <cell r="T31">
            <v>437</v>
          </cell>
          <cell r="W31">
            <v>366</v>
          </cell>
        </row>
        <row r="32">
          <cell r="B32">
            <v>4349</v>
          </cell>
          <cell r="D32">
            <v>3875</v>
          </cell>
          <cell r="G32">
            <v>552</v>
          </cell>
          <cell r="J32">
            <v>53</v>
          </cell>
          <cell r="M32">
            <v>12</v>
          </cell>
          <cell r="P32">
            <v>3456</v>
          </cell>
          <cell r="R32">
            <v>2420</v>
          </cell>
          <cell r="T32">
            <v>2341</v>
          </cell>
          <cell r="W32">
            <v>1768</v>
          </cell>
        </row>
        <row r="33">
          <cell r="B33">
            <v>2161</v>
          </cell>
          <cell r="D33">
            <v>2096</v>
          </cell>
          <cell r="G33">
            <v>469</v>
          </cell>
          <cell r="J33">
            <v>120</v>
          </cell>
          <cell r="M33">
            <v>69</v>
          </cell>
          <cell r="P33">
            <v>1923</v>
          </cell>
          <cell r="R33">
            <v>1304</v>
          </cell>
          <cell r="T33">
            <v>1292</v>
          </cell>
          <cell r="W33">
            <v>1171</v>
          </cell>
        </row>
        <row r="34">
          <cell r="B34">
            <v>1651</v>
          </cell>
          <cell r="D34">
            <v>1597</v>
          </cell>
          <cell r="G34">
            <v>215</v>
          </cell>
          <cell r="J34">
            <v>25</v>
          </cell>
          <cell r="M34">
            <v>9</v>
          </cell>
          <cell r="P34">
            <v>1460</v>
          </cell>
          <cell r="R34">
            <v>1105</v>
          </cell>
          <cell r="T34">
            <v>1087</v>
          </cell>
          <cell r="W34">
            <v>913</v>
          </cell>
        </row>
      </sheetData>
      <sheetData sheetId="15">
        <row r="30">
          <cell r="B30">
            <v>1192</v>
          </cell>
          <cell r="D30">
            <v>1169</v>
          </cell>
          <cell r="G30">
            <v>121</v>
          </cell>
          <cell r="J30">
            <v>55</v>
          </cell>
          <cell r="M30">
            <v>18</v>
          </cell>
          <cell r="P30">
            <v>767</v>
          </cell>
          <cell r="R30">
            <v>842</v>
          </cell>
          <cell r="T30">
            <v>838</v>
          </cell>
          <cell r="W30">
            <v>655</v>
          </cell>
        </row>
        <row r="31">
          <cell r="B31">
            <v>714</v>
          </cell>
          <cell r="D31">
            <v>682</v>
          </cell>
          <cell r="G31">
            <v>47</v>
          </cell>
          <cell r="J31">
            <v>1</v>
          </cell>
          <cell r="M31">
            <v>9</v>
          </cell>
          <cell r="P31">
            <v>608</v>
          </cell>
          <cell r="R31">
            <v>506</v>
          </cell>
          <cell r="T31">
            <v>482</v>
          </cell>
          <cell r="W31">
            <v>397</v>
          </cell>
        </row>
        <row r="32">
          <cell r="B32">
            <v>1707</v>
          </cell>
          <cell r="D32">
            <v>1554</v>
          </cell>
          <cell r="G32">
            <v>192</v>
          </cell>
          <cell r="J32">
            <v>76</v>
          </cell>
          <cell r="M32">
            <v>20</v>
          </cell>
          <cell r="P32">
            <v>1360</v>
          </cell>
          <cell r="R32">
            <v>1016</v>
          </cell>
          <cell r="T32">
            <v>1001</v>
          </cell>
          <cell r="W32">
            <v>787</v>
          </cell>
        </row>
        <row r="33">
          <cell r="B33">
            <v>1627</v>
          </cell>
          <cell r="D33">
            <v>1574</v>
          </cell>
          <cell r="G33">
            <v>346</v>
          </cell>
          <cell r="J33">
            <v>120</v>
          </cell>
          <cell r="M33">
            <v>53</v>
          </cell>
          <cell r="P33">
            <v>1435</v>
          </cell>
          <cell r="R33">
            <v>838</v>
          </cell>
          <cell r="T33">
            <v>827</v>
          </cell>
          <cell r="W33">
            <v>763</v>
          </cell>
        </row>
        <row r="34">
          <cell r="B34">
            <v>1257</v>
          </cell>
          <cell r="D34">
            <v>1220</v>
          </cell>
          <cell r="G34">
            <v>183</v>
          </cell>
          <cell r="J34">
            <v>92</v>
          </cell>
          <cell r="M34">
            <v>7</v>
          </cell>
          <cell r="P34">
            <v>1073</v>
          </cell>
          <cell r="R34">
            <v>829</v>
          </cell>
          <cell r="T34">
            <v>811</v>
          </cell>
          <cell r="W34">
            <v>671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25</v>
          </cell>
          <cell r="L8">
            <v>24</v>
          </cell>
          <cell r="M8">
            <v>1</v>
          </cell>
        </row>
        <row r="9">
          <cell r="D9">
            <v>0</v>
          </cell>
          <cell r="G9">
            <v>0</v>
          </cell>
          <cell r="K9">
            <v>15</v>
          </cell>
          <cell r="L9">
            <v>13</v>
          </cell>
          <cell r="M9">
            <v>1</v>
          </cell>
        </row>
        <row r="10">
          <cell r="D10">
            <v>1</v>
          </cell>
          <cell r="G10">
            <v>0</v>
          </cell>
          <cell r="K10">
            <v>436</v>
          </cell>
          <cell r="L10">
            <v>392</v>
          </cell>
          <cell r="M10">
            <v>37</v>
          </cell>
        </row>
        <row r="11">
          <cell r="D11">
            <v>0</v>
          </cell>
          <cell r="G11">
            <v>0</v>
          </cell>
          <cell r="K11">
            <v>95</v>
          </cell>
          <cell r="L11">
            <v>87</v>
          </cell>
          <cell r="M11">
            <v>5</v>
          </cell>
        </row>
        <row r="12">
          <cell r="D12">
            <v>1</v>
          </cell>
          <cell r="G12">
            <v>0</v>
          </cell>
          <cell r="K12">
            <v>127</v>
          </cell>
          <cell r="L12">
            <v>114</v>
          </cell>
          <cell r="M12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331</v>
          </cell>
          <cell r="F8">
            <v>13</v>
          </cell>
          <cell r="J8">
            <v>0</v>
          </cell>
          <cell r="K8">
            <v>5</v>
          </cell>
          <cell r="L8">
            <v>3</v>
          </cell>
          <cell r="P8">
            <v>247</v>
          </cell>
          <cell r="T8">
            <v>67</v>
          </cell>
        </row>
        <row r="9">
          <cell r="D9">
            <v>193</v>
          </cell>
          <cell r="F9">
            <v>15</v>
          </cell>
          <cell r="J9">
            <v>0</v>
          </cell>
          <cell r="K9">
            <v>6</v>
          </cell>
          <cell r="L9">
            <v>0</v>
          </cell>
          <cell r="P9">
            <v>138</v>
          </cell>
          <cell r="T9">
            <v>30</v>
          </cell>
        </row>
        <row r="10">
          <cell r="D10">
            <v>1338</v>
          </cell>
          <cell r="F10">
            <v>102</v>
          </cell>
          <cell r="J10">
            <v>4</v>
          </cell>
          <cell r="K10">
            <v>5</v>
          </cell>
          <cell r="L10">
            <v>1</v>
          </cell>
          <cell r="P10">
            <v>786</v>
          </cell>
          <cell r="T10">
            <v>252</v>
          </cell>
        </row>
        <row r="11">
          <cell r="D11">
            <v>607</v>
          </cell>
          <cell r="F11">
            <v>39</v>
          </cell>
          <cell r="J11">
            <v>3</v>
          </cell>
          <cell r="K11">
            <v>0</v>
          </cell>
          <cell r="L11">
            <v>2</v>
          </cell>
          <cell r="P11">
            <v>386</v>
          </cell>
          <cell r="T11">
            <v>154</v>
          </cell>
        </row>
        <row r="12">
          <cell r="D12">
            <v>492</v>
          </cell>
          <cell r="F12">
            <v>42</v>
          </cell>
          <cell r="J12">
            <v>1</v>
          </cell>
          <cell r="K12">
            <v>0</v>
          </cell>
          <cell r="L12">
            <v>0</v>
          </cell>
          <cell r="P12">
            <v>286</v>
          </cell>
          <cell r="T12">
            <v>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/>
      <sheetData sheetId="1">
        <row r="11">
          <cell r="C11">
            <v>996</v>
          </cell>
          <cell r="D11">
            <v>297</v>
          </cell>
          <cell r="E11">
            <v>58</v>
          </cell>
          <cell r="I11">
            <v>780</v>
          </cell>
          <cell r="J11">
            <v>221</v>
          </cell>
          <cell r="L11">
            <v>35</v>
          </cell>
          <cell r="M11">
            <v>1</v>
          </cell>
        </row>
        <row r="12">
          <cell r="C12">
            <v>534</v>
          </cell>
          <cell r="D12">
            <v>129</v>
          </cell>
          <cell r="E12">
            <v>24</v>
          </cell>
          <cell r="I12">
            <v>355</v>
          </cell>
          <cell r="J12">
            <v>105</v>
          </cell>
          <cell r="L12">
            <v>30</v>
          </cell>
          <cell r="M12">
            <v>1</v>
          </cell>
        </row>
        <row r="13">
          <cell r="C13">
            <v>3366</v>
          </cell>
          <cell r="D13">
            <v>1150</v>
          </cell>
          <cell r="E13">
            <v>325</v>
          </cell>
          <cell r="I13">
            <v>2441</v>
          </cell>
          <cell r="J13">
            <v>694</v>
          </cell>
          <cell r="L13">
            <v>95</v>
          </cell>
          <cell r="M13">
            <v>28</v>
          </cell>
        </row>
        <row r="14">
          <cell r="C14">
            <v>1787</v>
          </cell>
          <cell r="D14">
            <v>510</v>
          </cell>
          <cell r="E14">
            <v>151</v>
          </cell>
          <cell r="I14">
            <v>1318</v>
          </cell>
          <cell r="J14">
            <v>404</v>
          </cell>
          <cell r="L14">
            <v>65</v>
          </cell>
          <cell r="M14">
            <v>0</v>
          </cell>
        </row>
        <row r="15">
          <cell r="C15">
            <v>1290</v>
          </cell>
          <cell r="D15">
            <v>370</v>
          </cell>
          <cell r="E15">
            <v>85</v>
          </cell>
          <cell r="I15">
            <v>953</v>
          </cell>
          <cell r="J15">
            <v>296</v>
          </cell>
          <cell r="L15">
            <v>81</v>
          </cell>
          <cell r="M1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3</v>
          </cell>
          <cell r="L8">
            <v>3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3</v>
          </cell>
          <cell r="L9">
            <v>3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103</v>
          </cell>
          <cell r="L10">
            <v>93</v>
          </cell>
          <cell r="M10">
            <v>11</v>
          </cell>
        </row>
        <row r="11">
          <cell r="D11">
            <v>0</v>
          </cell>
          <cell r="G11">
            <v>0</v>
          </cell>
          <cell r="K11">
            <v>28</v>
          </cell>
          <cell r="L11">
            <v>27</v>
          </cell>
          <cell r="M11">
            <v>3</v>
          </cell>
        </row>
        <row r="12">
          <cell r="D12">
            <v>1</v>
          </cell>
          <cell r="G12">
            <v>0</v>
          </cell>
          <cell r="K12">
            <v>31</v>
          </cell>
          <cell r="L12">
            <v>29</v>
          </cell>
          <cell r="M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="70" zoomScaleNormal="70" zoomScaleSheetLayoutView="80" workbookViewId="0">
      <selection activeCell="I8" sqref="I8"/>
    </sheetView>
  </sheetViews>
  <sheetFormatPr defaultColWidth="8" defaultRowHeight="12.75" x14ac:dyDescent="0.2"/>
  <cols>
    <col min="1" max="1" width="61.28515625" style="2" customWidth="1"/>
    <col min="2" max="2" width="29.42578125" style="15" customWidth="1"/>
    <col min="3" max="3" width="29" style="15" customWidth="1"/>
    <col min="4" max="5" width="11.5703125" style="2" customWidth="1"/>
    <col min="6" max="16384" width="8" style="2"/>
  </cols>
  <sheetData>
    <row r="1" spans="1:11" ht="78" customHeight="1" x14ac:dyDescent="0.2">
      <c r="A1" s="96" t="s">
        <v>20</v>
      </c>
      <c r="B1" s="96"/>
      <c r="C1" s="96"/>
      <c r="D1" s="96"/>
      <c r="E1" s="96"/>
    </row>
    <row r="2" spans="1:11" ht="17.25" customHeight="1" x14ac:dyDescent="0.2">
      <c r="A2" s="96"/>
      <c r="B2" s="96"/>
      <c r="C2" s="96"/>
      <c r="D2" s="96"/>
      <c r="E2" s="96"/>
    </row>
    <row r="3" spans="1:11" s="3" customFormat="1" ht="23.25" customHeight="1" x14ac:dyDescent="0.25">
      <c r="A3" s="101" t="s">
        <v>0</v>
      </c>
      <c r="B3" s="97" t="s">
        <v>65</v>
      </c>
      <c r="C3" s="97" t="s">
        <v>66</v>
      </c>
      <c r="D3" s="99" t="s">
        <v>1</v>
      </c>
      <c r="E3" s="100"/>
    </row>
    <row r="4" spans="1:11" s="3" customFormat="1" ht="27.75" customHeight="1" x14ac:dyDescent="0.25">
      <c r="A4" s="102"/>
      <c r="B4" s="98"/>
      <c r="C4" s="98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25</v>
      </c>
      <c r="B6" s="55">
        <f>'2'!B7</f>
        <v>2667</v>
      </c>
      <c r="C6" s="54">
        <f>'2'!C7</f>
        <v>3075</v>
      </c>
      <c r="D6" s="48">
        <f t="shared" ref="D6:D11" si="0">C6/B6%</f>
        <v>115.29808773903261</v>
      </c>
      <c r="E6" s="49">
        <f t="shared" ref="E6:E11" si="1">C6-B6</f>
        <v>408</v>
      </c>
    </row>
    <row r="7" spans="1:11" s="3" customFormat="1" ht="31.5" customHeight="1" x14ac:dyDescent="0.25">
      <c r="A7" s="9" t="s">
        <v>26</v>
      </c>
      <c r="B7" s="54">
        <f>'2'!E7</f>
        <v>2618</v>
      </c>
      <c r="C7" s="54">
        <f>'2'!F7</f>
        <v>2961</v>
      </c>
      <c r="D7" s="48">
        <f t="shared" si="0"/>
        <v>113.10160427807487</v>
      </c>
      <c r="E7" s="49">
        <f t="shared" si="1"/>
        <v>343</v>
      </c>
      <c r="G7" s="8"/>
      <c r="H7" s="8"/>
      <c r="K7" s="11"/>
    </row>
    <row r="8" spans="1:11" s="3" customFormat="1" ht="45" customHeight="1" x14ac:dyDescent="0.25">
      <c r="A8" s="12" t="s">
        <v>27</v>
      </c>
      <c r="B8" s="54">
        <f>'2'!H7</f>
        <v>167</v>
      </c>
      <c r="C8" s="54">
        <f>'2'!I7</f>
        <v>213</v>
      </c>
      <c r="D8" s="48">
        <f t="shared" si="0"/>
        <v>127.54491017964072</v>
      </c>
      <c r="E8" s="49">
        <f t="shared" si="1"/>
        <v>46</v>
      </c>
      <c r="G8" s="8"/>
      <c r="H8" s="8"/>
      <c r="K8" s="11"/>
    </row>
    <row r="9" spans="1:11" s="3" customFormat="1" ht="35.25" customHeight="1" x14ac:dyDescent="0.25">
      <c r="A9" s="13" t="s">
        <v>28</v>
      </c>
      <c r="B9" s="54">
        <f>'2'!K7</f>
        <v>33</v>
      </c>
      <c r="C9" s="54">
        <f>'2'!L7</f>
        <v>8</v>
      </c>
      <c r="D9" s="48">
        <f t="shared" si="0"/>
        <v>24.242424242424242</v>
      </c>
      <c r="E9" s="49">
        <f t="shared" si="1"/>
        <v>-25</v>
      </c>
      <c r="G9" s="8"/>
      <c r="H9" s="8"/>
      <c r="K9" s="11"/>
    </row>
    <row r="10" spans="1:11" s="3" customFormat="1" ht="45.75" customHeight="1" x14ac:dyDescent="0.25">
      <c r="A10" s="13" t="s">
        <v>15</v>
      </c>
      <c r="B10" s="54">
        <f>'2'!N7</f>
        <v>5</v>
      </c>
      <c r="C10" s="54">
        <f>'2'!O7</f>
        <v>22</v>
      </c>
      <c r="D10" s="48">
        <f t="shared" si="0"/>
        <v>440</v>
      </c>
      <c r="E10" s="49">
        <f t="shared" si="1"/>
        <v>17</v>
      </c>
      <c r="G10" s="8"/>
      <c r="H10" s="8"/>
      <c r="K10" s="11"/>
    </row>
    <row r="11" spans="1:11" s="3" customFormat="1" ht="55.5" customHeight="1" x14ac:dyDescent="0.25">
      <c r="A11" s="13" t="s">
        <v>29</v>
      </c>
      <c r="B11" s="54">
        <f>'2'!Q7</f>
        <v>2280</v>
      </c>
      <c r="C11" s="54">
        <f>'2'!R7</f>
        <v>2456</v>
      </c>
      <c r="D11" s="48">
        <f t="shared" si="0"/>
        <v>107.71929824561403</v>
      </c>
      <c r="E11" s="49">
        <f t="shared" si="1"/>
        <v>176</v>
      </c>
      <c r="G11" s="8"/>
      <c r="H11" s="8"/>
      <c r="K11" s="11"/>
    </row>
    <row r="12" spans="1:11" s="3" customFormat="1" ht="12.75" customHeight="1" x14ac:dyDescent="0.25">
      <c r="A12" s="103" t="s">
        <v>4</v>
      </c>
      <c r="B12" s="104"/>
      <c r="C12" s="104"/>
      <c r="D12" s="104"/>
      <c r="E12" s="104"/>
      <c r="K12" s="11"/>
    </row>
    <row r="13" spans="1:11" s="3" customFormat="1" ht="15" customHeight="1" x14ac:dyDescent="0.25">
      <c r="A13" s="105"/>
      <c r="B13" s="106"/>
      <c r="C13" s="106"/>
      <c r="D13" s="106"/>
      <c r="E13" s="106"/>
      <c r="K13" s="11"/>
    </row>
    <row r="14" spans="1:11" s="3" customFormat="1" ht="24" customHeight="1" x14ac:dyDescent="0.25">
      <c r="A14" s="101" t="s">
        <v>0</v>
      </c>
      <c r="B14" s="107" t="s">
        <v>67</v>
      </c>
      <c r="C14" s="107" t="s">
        <v>68</v>
      </c>
      <c r="D14" s="99" t="s">
        <v>1</v>
      </c>
      <c r="E14" s="100"/>
      <c r="K14" s="11"/>
    </row>
    <row r="15" spans="1:11" ht="35.25" customHeight="1" x14ac:dyDescent="0.2">
      <c r="A15" s="102"/>
      <c r="B15" s="107"/>
      <c r="C15" s="107"/>
      <c r="D15" s="4" t="s">
        <v>2</v>
      </c>
      <c r="E15" s="5" t="s">
        <v>32</v>
      </c>
      <c r="K15" s="11"/>
    </row>
    <row r="16" spans="1:11" ht="24" customHeight="1" x14ac:dyDescent="0.2">
      <c r="A16" s="9" t="s">
        <v>47</v>
      </c>
      <c r="B16" s="55">
        <f>'2'!T7</f>
        <v>1577</v>
      </c>
      <c r="C16" s="55">
        <f>'2'!U7</f>
        <v>1889</v>
      </c>
      <c r="D16" s="48">
        <f t="shared" ref="D16" si="2">C16/B16%</f>
        <v>119.7844007609385</v>
      </c>
      <c r="E16" s="49">
        <f t="shared" ref="E16" si="3">C16-B16</f>
        <v>312</v>
      </c>
      <c r="K16" s="11"/>
    </row>
    <row r="17" spans="1:11" ht="25.5" customHeight="1" x14ac:dyDescent="0.2">
      <c r="A17" s="1" t="s">
        <v>26</v>
      </c>
      <c r="B17" s="55">
        <f>'2'!W7</f>
        <v>1566</v>
      </c>
      <c r="C17" s="55">
        <f>'2'!X7</f>
        <v>1843</v>
      </c>
      <c r="D17" s="48">
        <f t="shared" ref="D17:D18" si="4">C17/B17%</f>
        <v>117.68837803320562</v>
      </c>
      <c r="E17" s="49">
        <f t="shared" ref="E17:E18" si="5">C17-B17</f>
        <v>277</v>
      </c>
      <c r="K17" s="11"/>
    </row>
    <row r="18" spans="1:11" ht="33.75" customHeight="1" x14ac:dyDescent="0.2">
      <c r="A18" s="1" t="s">
        <v>30</v>
      </c>
      <c r="B18" s="55">
        <f>'2'!Z7</f>
        <v>1259</v>
      </c>
      <c r="C18" s="55">
        <f>'2'!AA7</f>
        <v>594</v>
      </c>
      <c r="D18" s="48">
        <f t="shared" si="4"/>
        <v>47.180301826846701</v>
      </c>
      <c r="E18" s="49">
        <f t="shared" si="5"/>
        <v>-665</v>
      </c>
      <c r="K18" s="11"/>
    </row>
    <row r="19" spans="1:11" ht="56.25" customHeight="1" x14ac:dyDescent="0.2">
      <c r="A19" s="95"/>
      <c r="B19" s="95"/>
      <c r="C19" s="95"/>
      <c r="D19" s="95"/>
      <c r="E19" s="9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C2" sqref="C2"/>
    </sheetView>
  </sheetViews>
  <sheetFormatPr defaultRowHeight="14.25" x14ac:dyDescent="0.2"/>
  <cols>
    <col min="1" max="1" width="29.140625" style="37" customWidth="1"/>
    <col min="2" max="2" width="10.42578125" style="72" customWidth="1"/>
    <col min="3" max="3" width="12.28515625" style="37" customWidth="1"/>
    <col min="4" max="4" width="7.42578125" style="72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4" width="9.5703125" style="37" customWidth="1"/>
    <col min="15" max="15" width="8" style="37" customWidth="1"/>
    <col min="16" max="16" width="8.140625" style="37" customWidth="1"/>
    <col min="17" max="17" width="9.5703125" style="37" customWidth="1"/>
    <col min="18" max="18" width="8.28515625" style="37" customWidth="1"/>
    <col min="19" max="19" width="7.140625" style="37" customWidth="1"/>
    <col min="20" max="20" width="7.85546875" style="72" customWidth="1"/>
    <col min="21" max="21" width="10.42578125" style="37" customWidth="1"/>
    <col min="22" max="22" width="7.85546875" style="72" customWidth="1"/>
    <col min="23" max="23" width="7.42578125" style="37" customWidth="1"/>
    <col min="24" max="24" width="8" style="37" customWidth="1"/>
    <col min="25" max="25" width="7" style="37" customWidth="1"/>
    <col min="26" max="26" width="8.42578125" style="37" customWidth="1"/>
    <col min="27" max="27" width="8.28515625" style="37" customWidth="1"/>
    <col min="28" max="28" width="7.7109375" style="37" customWidth="1"/>
    <col min="29" max="16384" width="9.140625" style="37"/>
  </cols>
  <sheetData>
    <row r="1" spans="1:32" s="22" customFormat="1" ht="44.25" customHeight="1" x14ac:dyDescent="0.35">
      <c r="C1" s="128" t="s">
        <v>73</v>
      </c>
      <c r="D1" s="128"/>
      <c r="E1" s="125"/>
      <c r="F1" s="125"/>
      <c r="G1" s="125"/>
      <c r="H1" s="125"/>
      <c r="I1" s="125"/>
      <c r="J1" s="125"/>
      <c r="K1" s="125"/>
      <c r="L1" s="125"/>
      <c r="M1" s="125"/>
      <c r="N1" s="21"/>
      <c r="O1" s="21"/>
      <c r="P1" s="21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7.5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9.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82">
        <f>SUM(B8:B12)</f>
        <v>3985</v>
      </c>
      <c r="C7" s="28">
        <f>SUM(C8:C12)</f>
        <v>2483</v>
      </c>
      <c r="D7" s="52">
        <f>IF(B7=0,0,C7/B7)*100</f>
        <v>62.308657465495607</v>
      </c>
      <c r="E7" s="82">
        <f>SUM(E8:E12)</f>
        <v>3678</v>
      </c>
      <c r="F7" s="28">
        <f>SUM(F8:F12)</f>
        <v>2267</v>
      </c>
      <c r="G7" s="52">
        <f>IF(E7=0,0,F7/E7)*100</f>
        <v>61.636759108210981</v>
      </c>
      <c r="H7" s="82">
        <f>SUM(H8:H12)</f>
        <v>478</v>
      </c>
      <c r="I7" s="28">
        <f>SUM(I8:I12)</f>
        <v>268</v>
      </c>
      <c r="J7" s="52">
        <f>IF(H7=0,0,I7/H7)*100</f>
        <v>56.06694560669456</v>
      </c>
      <c r="K7" s="28">
        <f>SUM(K8:K12)</f>
        <v>142</v>
      </c>
      <c r="L7" s="28">
        <f>SUM(L8:L12)</f>
        <v>24</v>
      </c>
      <c r="M7" s="52">
        <f>IF(K7=0,0,L7/K7)*100</f>
        <v>16.901408450704224</v>
      </c>
      <c r="N7" s="28">
        <f>SUM(N8:N12)</f>
        <v>55</v>
      </c>
      <c r="O7" s="28">
        <f>SUM(O8:O12)</f>
        <v>10</v>
      </c>
      <c r="P7" s="52">
        <f>IF(N7=0,0,O7/N7)*100</f>
        <v>18.181818181818183</v>
      </c>
      <c r="Q7" s="28">
        <f>SUM(Q8:Q12)</f>
        <v>3183</v>
      </c>
      <c r="R7" s="28">
        <f>SUM(R8:R12)</f>
        <v>1720</v>
      </c>
      <c r="S7" s="52">
        <f>IF(Q7=0,0,R7/Q7)*100</f>
        <v>54.037071944706248</v>
      </c>
      <c r="T7" s="79">
        <f>SUM(T8:T12)</f>
        <v>2219</v>
      </c>
      <c r="U7" s="28">
        <f>SUM(U8:U12)</f>
        <v>1097</v>
      </c>
      <c r="V7" s="52">
        <f>IF(T7=0,0,U7/T7)*100</f>
        <v>49.436683190626404</v>
      </c>
      <c r="W7" s="28">
        <f>SUM(W8:W12)</f>
        <v>2143</v>
      </c>
      <c r="X7" s="28">
        <f>SUM(X8:X12)</f>
        <v>1010</v>
      </c>
      <c r="Y7" s="52">
        <f>IF(W7=0,0,X7/W7)*100</f>
        <v>47.130191320578632</v>
      </c>
      <c r="Z7" s="28">
        <f>SUM(Z8:Z12)</f>
        <v>1733</v>
      </c>
      <c r="AA7" s="28">
        <f>SUM(AA8:AA12)</f>
        <v>297</v>
      </c>
      <c r="AB7" s="52">
        <f>IF(Z7=0,0,AA7/Z7)*100</f>
        <v>17.137911136757069</v>
      </c>
      <c r="AC7" s="29"/>
      <c r="AF7" s="33"/>
    </row>
    <row r="8" spans="1:32" s="33" customFormat="1" ht="18" customHeight="1" x14ac:dyDescent="0.25">
      <c r="A8" s="94" t="s">
        <v>60</v>
      </c>
      <c r="B8" s="92">
        <f>'[5]10'!B30</f>
        <v>516</v>
      </c>
      <c r="C8" s="31">
        <f>[15]Матриця!$K12+[15]Матриця!$M12+[15]Матриця!$O12+[15]Матриця!$Q12+[16]Шаблон!$M8+[16]Шаблон!$K8-[16]Шаблон!$L8</f>
        <v>303</v>
      </c>
      <c r="D8" s="53">
        <f t="shared" ref="D8:D12" si="0">IF(B8=0,0,C8/B8)*100</f>
        <v>58.720930232558146</v>
      </c>
      <c r="E8" s="31">
        <f>'[5]10'!D30</f>
        <v>504</v>
      </c>
      <c r="F8" s="31">
        <f>[15]Матриця!$K12+[15]Матриця!$M12+[15]Матриця!$O12+[15]Матриця!$Q12</f>
        <v>281</v>
      </c>
      <c r="G8" s="53">
        <f t="shared" ref="G8:G12" si="1">IF(E8=0,0,F8/E8)*100</f>
        <v>55.753968253968253</v>
      </c>
      <c r="H8" s="31">
        <f>'[5]10'!G30</f>
        <v>45</v>
      </c>
      <c r="I8" s="31">
        <f>[17]Шаблон!$F8+[16]Шаблон!$D8</f>
        <v>26</v>
      </c>
      <c r="J8" s="53">
        <f t="shared" ref="J8:J12" si="2">IF(H8=0,0,I8/H8)*100</f>
        <v>57.777777777777771</v>
      </c>
      <c r="K8" s="31">
        <f>'[5]10'!J30</f>
        <v>15</v>
      </c>
      <c r="L8" s="31">
        <f>[17]Шаблон!$J8</f>
        <v>0</v>
      </c>
      <c r="M8" s="53">
        <f t="shared" ref="M8:M12" si="3">IF(K8=0,0,L8/K8)*100</f>
        <v>0</v>
      </c>
      <c r="N8" s="31">
        <f>'[5]10'!M30</f>
        <v>6</v>
      </c>
      <c r="O8" s="31">
        <f>[17]Шаблон!$K8+[17]Шаблон!$L8+[16]Шаблон!$G8</f>
        <v>1</v>
      </c>
      <c r="P8" s="53">
        <f t="shared" ref="P8:P12" si="4">IF(N8=0,0,O8/N8)*100</f>
        <v>16.666666666666664</v>
      </c>
      <c r="Q8" s="31">
        <f>'[5]10'!P30</f>
        <v>375</v>
      </c>
      <c r="R8" s="46">
        <f>'[8]1'!$J11</f>
        <v>221</v>
      </c>
      <c r="S8" s="53">
        <f t="shared" ref="S8:S12" si="5">IF(Q8=0,0,R8/Q8)*100</f>
        <v>58.933333333333337</v>
      </c>
      <c r="T8" s="66">
        <f>'[5]10'!R30</f>
        <v>335</v>
      </c>
      <c r="U8" s="46">
        <f>[15]Матриця!$AO12+[15]Матриця!$AQ12+[15]Матриця!$AS12+[15]Матриця!$AU12+[16]Шаблон!$M8</f>
        <v>159</v>
      </c>
      <c r="V8" s="53">
        <f t="shared" ref="V8:V12" si="6">IF(T8=0,0,U8/T8)*100</f>
        <v>47.462686567164184</v>
      </c>
      <c r="W8" s="31">
        <f>'[5]10'!T30</f>
        <v>333</v>
      </c>
      <c r="X8" s="46">
        <f>[15]Матриця!$AU12+[15]Матриця!$AO12+[15]Матриця!$AQ12+[15]Матриця!$AS12</f>
        <v>149</v>
      </c>
      <c r="Y8" s="53">
        <f t="shared" ref="Y8:Y12" si="7">IF(W8=0,0,X8/W8)*100</f>
        <v>44.74474474474475</v>
      </c>
      <c r="Z8" s="31">
        <f>'[5]10'!W30</f>
        <v>265</v>
      </c>
      <c r="AA8" s="46">
        <f>[17]Шаблон!$T8</f>
        <v>44</v>
      </c>
      <c r="AB8" s="53">
        <f t="shared" ref="AB8:AB12" si="8">IF(Z8=0,0,AA8/Z8)*100</f>
        <v>16.60377358490566</v>
      </c>
      <c r="AC8" s="29"/>
      <c r="AD8" s="32"/>
    </row>
    <row r="9" spans="1:32" s="34" customFormat="1" ht="18" customHeight="1" x14ac:dyDescent="0.25">
      <c r="A9" s="94" t="s">
        <v>61</v>
      </c>
      <c r="B9" s="92">
        <f>'[5]10'!B31</f>
        <v>275</v>
      </c>
      <c r="C9" s="80">
        <f>[15]Матриця!$K13+[15]Матриця!$M13+[15]Матриця!$O13+[15]Матриця!$Q13+[16]Шаблон!$M9+[16]Шаблон!$K9-[16]Шаблон!$L9</f>
        <v>201</v>
      </c>
      <c r="D9" s="53">
        <f t="shared" si="0"/>
        <v>73.090909090909093</v>
      </c>
      <c r="E9" s="80">
        <f>'[5]10'!D31</f>
        <v>253</v>
      </c>
      <c r="F9" s="80">
        <f>[15]Матриця!$K13+[15]Матриця!$M13+[15]Матриця!$O13+[15]Матриця!$Q13</f>
        <v>185</v>
      </c>
      <c r="G9" s="53">
        <f t="shared" si="1"/>
        <v>73.122529644268781</v>
      </c>
      <c r="H9" s="80">
        <f>'[5]10'!G31</f>
        <v>27</v>
      </c>
      <c r="I9" s="80">
        <f>[17]Шаблон!$F9+[16]Шаблон!$D9</f>
        <v>15</v>
      </c>
      <c r="J9" s="53">
        <f t="shared" si="2"/>
        <v>55.555555555555557</v>
      </c>
      <c r="K9" s="80">
        <f>'[5]10'!J31</f>
        <v>3</v>
      </c>
      <c r="L9" s="80">
        <f>[17]Шаблон!$J9</f>
        <v>0</v>
      </c>
      <c r="M9" s="53">
        <f t="shared" si="3"/>
        <v>0</v>
      </c>
      <c r="N9" s="80">
        <f>'[5]10'!M31</f>
        <v>4</v>
      </c>
      <c r="O9" s="80">
        <f>[17]Шаблон!$K9+[17]Шаблон!$L9+[16]Шаблон!$G9</f>
        <v>4</v>
      </c>
      <c r="P9" s="53">
        <f t="shared" si="4"/>
        <v>100</v>
      </c>
      <c r="Q9" s="80">
        <f>'[5]10'!P31</f>
        <v>221</v>
      </c>
      <c r="R9" s="46">
        <f>'[8]1'!$J12</f>
        <v>105</v>
      </c>
      <c r="S9" s="53">
        <f t="shared" si="5"/>
        <v>47.511312217194565</v>
      </c>
      <c r="T9" s="66">
        <f>'[5]10'!R31</f>
        <v>178</v>
      </c>
      <c r="U9" s="46">
        <f>[15]Матриця!$AO13+[15]Матриця!$AQ13+[15]Матриця!$AS13+[15]Матриця!$AU13+[16]Шаблон!$M9</f>
        <v>105</v>
      </c>
      <c r="V9" s="53">
        <f t="shared" si="6"/>
        <v>58.988764044943821</v>
      </c>
      <c r="W9" s="80">
        <f>'[5]10'!T31</f>
        <v>163</v>
      </c>
      <c r="X9" s="46">
        <f>[15]Матриця!$AU13+[15]Матриця!$AO13+[15]Матриця!$AQ13+[15]Матриця!$AS13</f>
        <v>92</v>
      </c>
      <c r="Y9" s="53">
        <f t="shared" si="7"/>
        <v>56.441717791411037</v>
      </c>
      <c r="Z9" s="80">
        <f>'[5]10'!W31</f>
        <v>130</v>
      </c>
      <c r="AA9" s="46">
        <f>[17]Шаблон!$T9</f>
        <v>11</v>
      </c>
      <c r="AB9" s="53">
        <f t="shared" si="8"/>
        <v>8.4615384615384617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'[5]10'!B32</f>
        <v>1597</v>
      </c>
      <c r="C10" s="80">
        <f>[15]Матриця!$K14+[15]Матриця!$M14+[15]Матриця!$O14+[15]Матриця!$Q14+[16]Шаблон!$M10+[16]Шаблон!$K10-[16]Шаблон!$L10</f>
        <v>972</v>
      </c>
      <c r="D10" s="53">
        <f t="shared" si="0"/>
        <v>60.864120225422667</v>
      </c>
      <c r="E10" s="80">
        <f>'[5]10'!D32</f>
        <v>1409</v>
      </c>
      <c r="F10" s="80">
        <f>[15]Матриця!$K14+[15]Матриця!$M14+[15]Матриця!$O14+[15]Матриця!$Q14</f>
        <v>848</v>
      </c>
      <c r="G10" s="53">
        <f t="shared" si="1"/>
        <v>60.184528034066709</v>
      </c>
      <c r="H10" s="80">
        <f>'[5]10'!G32</f>
        <v>159</v>
      </c>
      <c r="I10" s="80">
        <f>[17]Шаблон!$F10+[16]Шаблон!$D10</f>
        <v>90</v>
      </c>
      <c r="J10" s="53">
        <f t="shared" si="2"/>
        <v>56.60377358490566</v>
      </c>
      <c r="K10" s="80">
        <f>'[5]10'!J32</f>
        <v>36</v>
      </c>
      <c r="L10" s="80">
        <f>[17]Шаблон!$J10</f>
        <v>8</v>
      </c>
      <c r="M10" s="53">
        <f t="shared" si="3"/>
        <v>22.222222222222221</v>
      </c>
      <c r="N10" s="80">
        <f>'[5]10'!M32</f>
        <v>10</v>
      </c>
      <c r="O10" s="80">
        <f>[17]Шаблон!$K10+[17]Шаблон!$L10+[16]Шаблон!$G10</f>
        <v>4</v>
      </c>
      <c r="P10" s="53">
        <f t="shared" si="4"/>
        <v>40</v>
      </c>
      <c r="Q10" s="80">
        <f>'[5]10'!P32</f>
        <v>1235</v>
      </c>
      <c r="R10" s="46">
        <f>'[8]1'!$J13</f>
        <v>694</v>
      </c>
      <c r="S10" s="53">
        <f t="shared" si="5"/>
        <v>56.194331983805668</v>
      </c>
      <c r="T10" s="66">
        <f>'[5]10'!R32</f>
        <v>826</v>
      </c>
      <c r="U10" s="46">
        <f>[15]Матриця!$AO14+[15]Матриця!$AQ14+[15]Матриця!$AS14+[15]Матриця!$AU14+[16]Шаблон!$M10</f>
        <v>427</v>
      </c>
      <c r="V10" s="53">
        <f t="shared" si="6"/>
        <v>51.694915254237287</v>
      </c>
      <c r="W10" s="80">
        <f>'[5]10'!T32</f>
        <v>792</v>
      </c>
      <c r="X10" s="46">
        <f>[15]Матриця!$AU14+[15]Матриця!$AO14+[15]Матриця!$AQ14+[15]Матриця!$AS14</f>
        <v>378</v>
      </c>
      <c r="Y10" s="53">
        <f t="shared" si="7"/>
        <v>47.727272727272727</v>
      </c>
      <c r="Z10" s="80">
        <f>'[5]10'!W32</f>
        <v>605</v>
      </c>
      <c r="AA10" s="46">
        <f>[17]Шаблон!$T10</f>
        <v>128</v>
      </c>
      <c r="AB10" s="53">
        <f t="shared" si="8"/>
        <v>21.15702479338843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'[5]10'!B33</f>
        <v>910</v>
      </c>
      <c r="C11" s="80">
        <f>[15]Матриця!$K15+[15]Матриця!$M15+[15]Матриця!$O15+[15]Матриця!$Q15+[16]Шаблон!$M11+[16]Шаблон!$K11-[16]Шаблон!$L11</f>
        <v>520</v>
      </c>
      <c r="D11" s="53">
        <f t="shared" si="0"/>
        <v>57.142857142857139</v>
      </c>
      <c r="E11" s="80">
        <f>'[5]10'!D33</f>
        <v>865</v>
      </c>
      <c r="F11" s="80">
        <f>[15]Матриця!$K15+[15]Матриця!$M15+[15]Матриця!$O15+[15]Матриця!$Q15</f>
        <v>503</v>
      </c>
      <c r="G11" s="53">
        <f t="shared" si="1"/>
        <v>58.150289017341038</v>
      </c>
      <c r="H11" s="80">
        <f>'[5]10'!G33</f>
        <v>150</v>
      </c>
      <c r="I11" s="80">
        <f>[17]Шаблон!$F11+[16]Шаблон!$D11</f>
        <v>65</v>
      </c>
      <c r="J11" s="53">
        <f t="shared" si="2"/>
        <v>43.333333333333336</v>
      </c>
      <c r="K11" s="80">
        <f>'[5]10'!J33</f>
        <v>53</v>
      </c>
      <c r="L11" s="80">
        <f>[17]Шаблон!$J11</f>
        <v>7</v>
      </c>
      <c r="M11" s="53">
        <f t="shared" si="3"/>
        <v>13.20754716981132</v>
      </c>
      <c r="N11" s="80">
        <f>'[5]10'!M33</f>
        <v>32</v>
      </c>
      <c r="O11" s="80">
        <f>[17]Шаблон!$K11+[17]Шаблон!$L11+[16]Шаблон!$G11</f>
        <v>1</v>
      </c>
      <c r="P11" s="53">
        <f t="shared" si="4"/>
        <v>3.125</v>
      </c>
      <c r="Q11" s="80">
        <f>'[5]10'!P33</f>
        <v>772</v>
      </c>
      <c r="R11" s="46">
        <f>'[8]1'!$J14</f>
        <v>404</v>
      </c>
      <c r="S11" s="53">
        <f t="shared" si="5"/>
        <v>52.331606217616574</v>
      </c>
      <c r="T11" s="66">
        <f>'[5]10'!R33</f>
        <v>466</v>
      </c>
      <c r="U11" s="46">
        <f>[15]Матриця!$AO15+[15]Матриця!$AQ15+[15]Матриця!$AS15+[15]Матриця!$AU15+[16]Шаблон!$M11</f>
        <v>218</v>
      </c>
      <c r="V11" s="53">
        <f t="shared" si="6"/>
        <v>46.781115879828327</v>
      </c>
      <c r="W11" s="80">
        <f>'[5]10'!T33</f>
        <v>459</v>
      </c>
      <c r="X11" s="46">
        <f>[15]Матриця!$AU15+[15]Матриця!$AO15+[15]Матриця!$AQ15+[15]Матриця!$AS15</f>
        <v>212</v>
      </c>
      <c r="Y11" s="53">
        <f t="shared" si="7"/>
        <v>46.187363834422655</v>
      </c>
      <c r="Z11" s="80">
        <f>'[5]10'!W33</f>
        <v>406</v>
      </c>
      <c r="AA11" s="46">
        <f>[17]Шаблон!$T11</f>
        <v>73</v>
      </c>
      <c r="AB11" s="53">
        <f t="shared" si="8"/>
        <v>17.980295566502463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'[5]10'!B34</f>
        <v>687</v>
      </c>
      <c r="C12" s="80">
        <f>[15]Матриця!$K16+[15]Матриця!$M16+[15]Матриця!$O16+[15]Матриця!$Q16+[16]Шаблон!$M12+[16]Шаблон!$K12-[16]Шаблон!$L12</f>
        <v>487</v>
      </c>
      <c r="D12" s="53">
        <f t="shared" si="0"/>
        <v>70.88791848617177</v>
      </c>
      <c r="E12" s="80">
        <f>'[5]10'!D34</f>
        <v>647</v>
      </c>
      <c r="F12" s="80">
        <f>[15]Матриця!$K16+[15]Матриця!$M16+[15]Матриця!$O16+[15]Матриця!$Q16</f>
        <v>450</v>
      </c>
      <c r="G12" s="53">
        <f t="shared" si="1"/>
        <v>69.551777434312214</v>
      </c>
      <c r="H12" s="80">
        <f>'[5]10'!G34</f>
        <v>97</v>
      </c>
      <c r="I12" s="80">
        <f>[17]Шаблон!$F12+[16]Шаблон!$D12</f>
        <v>72</v>
      </c>
      <c r="J12" s="53">
        <f t="shared" si="2"/>
        <v>74.226804123711347</v>
      </c>
      <c r="K12" s="80">
        <f>'[5]10'!J34</f>
        <v>35</v>
      </c>
      <c r="L12" s="80">
        <f>[17]Шаблон!$J12</f>
        <v>9</v>
      </c>
      <c r="M12" s="53">
        <f t="shared" si="3"/>
        <v>25.714285714285712</v>
      </c>
      <c r="N12" s="80">
        <f>'[5]10'!M34</f>
        <v>3</v>
      </c>
      <c r="O12" s="80">
        <f>[17]Шаблон!$K12+[17]Шаблон!$L12+[16]Шаблон!$G12</f>
        <v>0</v>
      </c>
      <c r="P12" s="53">
        <f t="shared" si="4"/>
        <v>0</v>
      </c>
      <c r="Q12" s="80">
        <f>'[5]10'!P34</f>
        <v>580</v>
      </c>
      <c r="R12" s="46">
        <f>'[8]1'!$J15</f>
        <v>296</v>
      </c>
      <c r="S12" s="53">
        <f t="shared" si="5"/>
        <v>51.03448275862069</v>
      </c>
      <c r="T12" s="66">
        <f>'[5]10'!R34</f>
        <v>414</v>
      </c>
      <c r="U12" s="46">
        <f>[15]Матриця!$AO16+[15]Матриця!$AQ16+[15]Матриця!$AS16+[15]Матриця!$AU16+[16]Шаблон!$M12</f>
        <v>188</v>
      </c>
      <c r="V12" s="53">
        <f t="shared" si="6"/>
        <v>45.410628019323674</v>
      </c>
      <c r="W12" s="80">
        <f>'[5]10'!T34</f>
        <v>396</v>
      </c>
      <c r="X12" s="46">
        <f>[15]Матриця!$AU16+[15]Матриця!$AO16+[15]Матриця!$AQ16+[15]Матриця!$AS16</f>
        <v>179</v>
      </c>
      <c r="Y12" s="53">
        <f t="shared" si="7"/>
        <v>45.202020202020208</v>
      </c>
      <c r="Z12" s="80">
        <f>'[5]10'!W34</f>
        <v>327</v>
      </c>
      <c r="AA12" s="46">
        <f>[17]Шаблон!$T12</f>
        <v>41</v>
      </c>
      <c r="AB12" s="53">
        <f t="shared" si="8"/>
        <v>12.538226299694188</v>
      </c>
      <c r="AC12" s="29"/>
      <c r="AD12" s="32"/>
    </row>
    <row r="13" spans="1:32" ht="49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zoomScale="70" zoomScaleNormal="70" zoomScaleSheetLayoutView="80" workbookViewId="0">
      <selection activeCell="C28" sqref="C28"/>
    </sheetView>
  </sheetViews>
  <sheetFormatPr defaultColWidth="8" defaultRowHeight="12.75" x14ac:dyDescent="0.2"/>
  <cols>
    <col min="1" max="1" width="52.5703125" style="2" customWidth="1"/>
    <col min="2" max="2" width="17.140625" style="77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6" t="s">
        <v>31</v>
      </c>
      <c r="B1" s="96"/>
      <c r="C1" s="96"/>
      <c r="D1" s="96"/>
    </row>
    <row r="2" spans="1:6" ht="23.25" customHeight="1" x14ac:dyDescent="0.2">
      <c r="A2" s="96" t="s">
        <v>19</v>
      </c>
      <c r="B2" s="96"/>
      <c r="C2" s="96"/>
      <c r="D2" s="96"/>
    </row>
    <row r="3" spans="1:6" ht="25.5" customHeight="1" x14ac:dyDescent="0.25">
      <c r="A3" s="134" t="s">
        <v>74</v>
      </c>
      <c r="B3" s="134"/>
      <c r="C3" s="134"/>
      <c r="D3" s="135"/>
    </row>
    <row r="4" spans="1:6" s="3" customFormat="1" ht="25.5" customHeight="1" x14ac:dyDescent="0.25">
      <c r="A4" s="101" t="s">
        <v>0</v>
      </c>
      <c r="B4" s="101" t="s">
        <v>46</v>
      </c>
      <c r="C4" s="130" t="s">
        <v>45</v>
      </c>
      <c r="D4" s="131"/>
    </row>
    <row r="5" spans="1:6" s="3" customFormat="1" ht="23.25" customHeight="1" x14ac:dyDescent="0.25">
      <c r="A5" s="132"/>
      <c r="B5" s="133"/>
      <c r="C5" s="97" t="s">
        <v>43</v>
      </c>
      <c r="D5" s="97" t="s">
        <v>44</v>
      </c>
    </row>
    <row r="6" spans="1:6" s="3" customFormat="1" x14ac:dyDescent="0.25">
      <c r="A6" s="102"/>
      <c r="B6" s="129"/>
      <c r="C6" s="98"/>
      <c r="D6" s="98"/>
    </row>
    <row r="7" spans="1:6" s="8" customFormat="1" ht="15.75" customHeight="1" x14ac:dyDescent="0.25">
      <c r="A7" s="6" t="s">
        <v>3</v>
      </c>
      <c r="B7" s="78">
        <v>1</v>
      </c>
      <c r="C7" s="7">
        <v>2</v>
      </c>
      <c r="D7" s="78">
        <v>3</v>
      </c>
    </row>
    <row r="8" spans="1:6" s="8" customFormat="1" ht="28.5" customHeight="1" x14ac:dyDescent="0.25">
      <c r="A8" s="9" t="s">
        <v>25</v>
      </c>
      <c r="B8" s="67">
        <f>C8+D8</f>
        <v>11432</v>
      </c>
      <c r="C8" s="58">
        <f>'12'!B7</f>
        <v>8178</v>
      </c>
      <c r="D8" s="59">
        <f>'13'!B7</f>
        <v>3254</v>
      </c>
      <c r="E8" s="20"/>
      <c r="F8" s="18"/>
    </row>
    <row r="9" spans="1:6" s="3" customFormat="1" ht="28.5" customHeight="1" x14ac:dyDescent="0.25">
      <c r="A9" s="9" t="s">
        <v>26</v>
      </c>
      <c r="B9" s="67">
        <f t="shared" ref="B9:B13" si="0">C9+D9</f>
        <v>10453</v>
      </c>
      <c r="C9" s="59">
        <f>'12'!C7</f>
        <v>7648</v>
      </c>
      <c r="D9" s="59">
        <f>'13'!C7</f>
        <v>2805</v>
      </c>
      <c r="E9" s="18"/>
      <c r="F9" s="18"/>
    </row>
    <row r="10" spans="1:6" s="3" customFormat="1" ht="52.5" customHeight="1" x14ac:dyDescent="0.25">
      <c r="A10" s="12" t="s">
        <v>27</v>
      </c>
      <c r="B10" s="67">
        <f t="shared" si="0"/>
        <v>1701</v>
      </c>
      <c r="C10" s="59">
        <f>'12'!D7</f>
        <v>1192</v>
      </c>
      <c r="D10" s="59">
        <f>'13'!D7</f>
        <v>509</v>
      </c>
      <c r="E10" s="18"/>
      <c r="F10" s="18"/>
    </row>
    <row r="11" spans="1:6" s="3" customFormat="1" ht="31.5" customHeight="1" x14ac:dyDescent="0.25">
      <c r="A11" s="13" t="s">
        <v>28</v>
      </c>
      <c r="B11" s="67">
        <f t="shared" si="0"/>
        <v>91</v>
      </c>
      <c r="C11" s="59">
        <f>'12'!F7</f>
        <v>80</v>
      </c>
      <c r="D11" s="59">
        <f>'13'!F7</f>
        <v>11</v>
      </c>
      <c r="E11" s="18"/>
      <c r="F11" s="18"/>
    </row>
    <row r="12" spans="1:6" s="3" customFormat="1" ht="45.75" customHeight="1" x14ac:dyDescent="0.25">
      <c r="A12" s="13" t="s">
        <v>15</v>
      </c>
      <c r="B12" s="67">
        <f t="shared" si="0"/>
        <v>51</v>
      </c>
      <c r="C12" s="59">
        <f>'12'!G7</f>
        <v>21</v>
      </c>
      <c r="D12" s="59">
        <f>'13'!G7</f>
        <v>30</v>
      </c>
      <c r="E12" s="18"/>
      <c r="F12" s="18"/>
    </row>
    <row r="13" spans="1:6" s="3" customFormat="1" ht="55.5" customHeight="1" x14ac:dyDescent="0.25">
      <c r="A13" s="13" t="s">
        <v>29</v>
      </c>
      <c r="B13" s="67">
        <f t="shared" si="0"/>
        <v>7973</v>
      </c>
      <c r="C13" s="59">
        <f>'12'!H7</f>
        <v>5847</v>
      </c>
      <c r="D13" s="59">
        <f>'13'!H7</f>
        <v>2126</v>
      </c>
      <c r="E13" s="18"/>
      <c r="F13" s="18"/>
    </row>
    <row r="14" spans="1:6" s="3" customFormat="1" ht="12.75" customHeight="1" x14ac:dyDescent="0.25">
      <c r="A14" s="103" t="s">
        <v>75</v>
      </c>
      <c r="B14" s="104"/>
      <c r="C14" s="104"/>
      <c r="D14" s="104"/>
      <c r="E14" s="18"/>
      <c r="F14" s="18"/>
    </row>
    <row r="15" spans="1:6" s="3" customFormat="1" ht="18" customHeight="1" x14ac:dyDescent="0.25">
      <c r="A15" s="105"/>
      <c r="B15" s="106"/>
      <c r="C15" s="106"/>
      <c r="D15" s="106"/>
      <c r="E15" s="18"/>
      <c r="F15" s="18"/>
    </row>
    <row r="16" spans="1:6" s="3" customFormat="1" ht="20.25" customHeight="1" x14ac:dyDescent="0.25">
      <c r="A16" s="101" t="s">
        <v>0</v>
      </c>
      <c r="B16" s="101" t="s">
        <v>46</v>
      </c>
      <c r="C16" s="130" t="s">
        <v>45</v>
      </c>
      <c r="D16" s="131" t="s">
        <v>34</v>
      </c>
      <c r="E16" s="18"/>
      <c r="F16" s="18"/>
    </row>
    <row r="17" spans="1:6" ht="35.25" customHeight="1" x14ac:dyDescent="0.3">
      <c r="A17" s="102"/>
      <c r="B17" s="129"/>
      <c r="C17" s="81" t="s">
        <v>43</v>
      </c>
      <c r="D17" s="81" t="s">
        <v>44</v>
      </c>
      <c r="E17" s="19"/>
      <c r="F17" s="19"/>
    </row>
    <row r="18" spans="1:6" ht="24" customHeight="1" x14ac:dyDescent="0.3">
      <c r="A18" s="9" t="s">
        <v>25</v>
      </c>
      <c r="B18" s="67">
        <f t="shared" ref="B18:B20" si="1">C18+D18</f>
        <v>5522</v>
      </c>
      <c r="C18" s="60">
        <f>'12'!I7</f>
        <v>4168</v>
      </c>
      <c r="D18" s="55">
        <f>'13'!I7</f>
        <v>1354</v>
      </c>
      <c r="E18" s="19"/>
      <c r="F18" s="19"/>
    </row>
    <row r="19" spans="1:6" ht="25.5" customHeight="1" x14ac:dyDescent="0.3">
      <c r="A19" s="1" t="s">
        <v>26</v>
      </c>
      <c r="B19" s="67">
        <f t="shared" si="1"/>
        <v>5039</v>
      </c>
      <c r="C19" s="60">
        <f>'12'!J7</f>
        <v>3886</v>
      </c>
      <c r="D19" s="55">
        <f>'13'!J7</f>
        <v>1153</v>
      </c>
      <c r="E19" s="19"/>
      <c r="F19" s="19"/>
    </row>
    <row r="20" spans="1:6" ht="41.25" customHeight="1" x14ac:dyDescent="0.3">
      <c r="A20" s="1" t="s">
        <v>30</v>
      </c>
      <c r="B20" s="67">
        <f t="shared" si="1"/>
        <v>1373</v>
      </c>
      <c r="C20" s="60">
        <f>'12'!K7</f>
        <v>1071</v>
      </c>
      <c r="D20" s="55">
        <f>'13'!K7</f>
        <v>302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68"/>
  <sheetViews>
    <sheetView zoomScale="75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12.5703125" style="37" customWidth="1"/>
    <col min="8" max="8" width="11.85546875" style="37" customWidth="1"/>
    <col min="9" max="9" width="11" style="37" customWidth="1"/>
    <col min="10" max="10" width="11.28515625" style="37" customWidth="1"/>
    <col min="11" max="11" width="10.42578125" style="37" customWidth="1"/>
    <col min="12" max="16384" width="9.140625" style="37"/>
  </cols>
  <sheetData>
    <row r="1" spans="1:15" s="22" customFormat="1" ht="45" customHeight="1" x14ac:dyDescent="0.25">
      <c r="A1" s="136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4"/>
      <c r="K2" s="65"/>
    </row>
    <row r="3" spans="1:15" s="26" customFormat="1" ht="67.5" customHeight="1" x14ac:dyDescent="0.25">
      <c r="A3" s="112"/>
      <c r="B3" s="137" t="s">
        <v>35</v>
      </c>
      <c r="C3" s="137" t="s">
        <v>36</v>
      </c>
      <c r="D3" s="137" t="s">
        <v>33</v>
      </c>
      <c r="E3" s="137" t="s">
        <v>37</v>
      </c>
      <c r="F3" s="137" t="s">
        <v>50</v>
      </c>
      <c r="G3" s="137" t="s">
        <v>39</v>
      </c>
      <c r="H3" s="137" t="s">
        <v>49</v>
      </c>
      <c r="I3" s="137" t="s">
        <v>40</v>
      </c>
      <c r="J3" s="138" t="s">
        <v>41</v>
      </c>
      <c r="K3" s="137" t="s">
        <v>10</v>
      </c>
    </row>
    <row r="4" spans="1:15" s="27" customFormat="1" ht="19.5" customHeight="1" x14ac:dyDescent="0.25">
      <c r="A4" s="112"/>
      <c r="B4" s="137"/>
      <c r="C4" s="137"/>
      <c r="D4" s="137"/>
      <c r="E4" s="137"/>
      <c r="F4" s="137"/>
      <c r="G4" s="137"/>
      <c r="H4" s="137"/>
      <c r="I4" s="137"/>
      <c r="J4" s="138"/>
      <c r="K4" s="137"/>
    </row>
    <row r="5" spans="1:15" s="27" customFormat="1" ht="6" customHeight="1" x14ac:dyDescent="0.25">
      <c r="A5" s="112"/>
      <c r="B5" s="137"/>
      <c r="C5" s="137"/>
      <c r="D5" s="137"/>
      <c r="E5" s="137"/>
      <c r="F5" s="137"/>
      <c r="G5" s="137"/>
      <c r="H5" s="137"/>
      <c r="I5" s="137"/>
      <c r="J5" s="138"/>
      <c r="K5" s="137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</row>
    <row r="7" spans="1:15" s="30" customFormat="1" ht="18" customHeight="1" x14ac:dyDescent="0.25">
      <c r="A7" s="50" t="s">
        <v>21</v>
      </c>
      <c r="B7" s="28">
        <f t="shared" ref="B7:K7" si="0">SUM(B8:B12)</f>
        <v>8178</v>
      </c>
      <c r="C7" s="28">
        <f t="shared" si="0"/>
        <v>7648</v>
      </c>
      <c r="D7" s="28">
        <f t="shared" si="0"/>
        <v>1192</v>
      </c>
      <c r="E7" s="69">
        <f t="shared" si="0"/>
        <v>1128</v>
      </c>
      <c r="F7" s="28">
        <f t="shared" si="0"/>
        <v>80</v>
      </c>
      <c r="G7" s="28">
        <f t="shared" si="0"/>
        <v>21</v>
      </c>
      <c r="H7" s="28">
        <f t="shared" si="0"/>
        <v>5847</v>
      </c>
      <c r="I7" s="28">
        <f t="shared" si="0"/>
        <v>4168</v>
      </c>
      <c r="J7" s="28">
        <f t="shared" si="0"/>
        <v>3886</v>
      </c>
      <c r="K7" s="28">
        <f t="shared" si="0"/>
        <v>1071</v>
      </c>
      <c r="L7" s="29"/>
      <c r="O7" s="33"/>
    </row>
    <row r="8" spans="1:15" s="33" customFormat="1" ht="18" customHeight="1" x14ac:dyDescent="0.25">
      <c r="A8" s="94" t="s">
        <v>60</v>
      </c>
      <c r="B8" s="31">
        <f>[18]Шаблон!$M8+[18]Шаблон!$K8-[18]Шаблон!$L8+[15]Матриця!$J12</f>
        <v>1012</v>
      </c>
      <c r="C8" s="31">
        <f>[15]Матриця!$J12</f>
        <v>961</v>
      </c>
      <c r="D8" s="31">
        <f>[15]Матриця!$AE12+[18]Шаблон!$D8</f>
        <v>110</v>
      </c>
      <c r="E8" s="66">
        <f>[15]Матриця!$AE12</f>
        <v>94</v>
      </c>
      <c r="F8" s="31">
        <f>[19]Шаблон!$J9</f>
        <v>0</v>
      </c>
      <c r="G8" s="31">
        <f>[19]Шаблон!$K9+[19]Шаблон!$L9+[18]Шаблон!$G8</f>
        <v>10</v>
      </c>
      <c r="H8" s="46">
        <f>'[8]1'!$I11</f>
        <v>780</v>
      </c>
      <c r="I8" s="46">
        <f>[18]Шаблон!$M8+[15]Матриця!$AN12</f>
        <v>601</v>
      </c>
      <c r="J8" s="46">
        <f>[15]Матриця!$AN12</f>
        <v>569</v>
      </c>
      <c r="K8" s="46">
        <f>[19]Шаблон!$T9</f>
        <v>127</v>
      </c>
      <c r="L8" s="29"/>
      <c r="M8" s="32"/>
    </row>
    <row r="9" spans="1:15" s="34" customFormat="1" ht="18" customHeight="1" x14ac:dyDescent="0.25">
      <c r="A9" s="94" t="s">
        <v>61</v>
      </c>
      <c r="B9" s="80">
        <f>[18]Шаблон!$M9+[18]Шаблон!$K9-[18]Шаблон!$L9+[15]Матриця!$J13</f>
        <v>662</v>
      </c>
      <c r="C9" s="80">
        <f>[15]Матриця!$J13</f>
        <v>624</v>
      </c>
      <c r="D9" s="80">
        <f>[15]Матриця!$AE13+[18]Шаблон!$D9</f>
        <v>89</v>
      </c>
      <c r="E9" s="66">
        <f>[15]Матриця!$AE13</f>
        <v>89</v>
      </c>
      <c r="F9" s="80">
        <f>[19]Шаблон!$J10</f>
        <v>0</v>
      </c>
      <c r="G9" s="80">
        <f>[19]Шаблон!$K10+[19]Шаблон!$L10+[18]Шаблон!$G9</f>
        <v>4</v>
      </c>
      <c r="H9" s="46">
        <f>'[8]1'!$I12</f>
        <v>355</v>
      </c>
      <c r="I9" s="46">
        <f>[18]Шаблон!$M9+[15]Матриця!$AN13</f>
        <v>385</v>
      </c>
      <c r="J9" s="46">
        <f>[15]Матриця!$AN13</f>
        <v>352</v>
      </c>
      <c r="K9" s="46">
        <f>[19]Шаблон!$T10</f>
        <v>52</v>
      </c>
      <c r="L9" s="29"/>
      <c r="M9" s="32"/>
    </row>
    <row r="10" spans="1:15" s="33" customFormat="1" ht="18" customHeight="1" x14ac:dyDescent="0.25">
      <c r="A10" s="94" t="s">
        <v>62</v>
      </c>
      <c r="B10" s="80">
        <f>[18]Шаблон!$M10+[18]Шаблон!$K10-[18]Шаблон!$L10+[15]Матриця!$J14</f>
        <v>3293</v>
      </c>
      <c r="C10" s="80">
        <f>[15]Матриця!$J14</f>
        <v>2972</v>
      </c>
      <c r="D10" s="80">
        <f>[15]Матриця!$AE14+[18]Шаблон!$D10</f>
        <v>473</v>
      </c>
      <c r="E10" s="66">
        <f>[15]Матриця!$AE14</f>
        <v>448</v>
      </c>
      <c r="F10" s="80">
        <f>[19]Шаблон!$J11</f>
        <v>34</v>
      </c>
      <c r="G10" s="80">
        <f>[19]Шаблон!$K11+[19]Шаблон!$L11+[18]Шаблон!$G10</f>
        <v>4</v>
      </c>
      <c r="H10" s="46">
        <f>'[8]1'!$I13</f>
        <v>2441</v>
      </c>
      <c r="I10" s="46">
        <f>[18]Шаблон!$M10+[15]Матриця!$AN14</f>
        <v>1657</v>
      </c>
      <c r="J10" s="46">
        <f>[15]Матриця!$AN14</f>
        <v>1500</v>
      </c>
      <c r="K10" s="46">
        <f>[19]Шаблон!$T11</f>
        <v>432</v>
      </c>
      <c r="L10" s="29"/>
      <c r="M10" s="32"/>
    </row>
    <row r="11" spans="1:15" s="33" customFormat="1" ht="18" customHeight="1" x14ac:dyDescent="0.25">
      <c r="A11" s="94" t="s">
        <v>63</v>
      </c>
      <c r="B11" s="80">
        <f>[18]Шаблон!$M11+[18]Шаблон!$K11-[18]Шаблон!$L11+[15]Матриця!$J15</f>
        <v>1752</v>
      </c>
      <c r="C11" s="80">
        <f>[15]Матриця!$J15</f>
        <v>1703</v>
      </c>
      <c r="D11" s="80">
        <f>[15]Матриця!$AE15+[18]Шаблон!$D11</f>
        <v>267</v>
      </c>
      <c r="E11" s="66">
        <f>[15]Матриця!$AE15</f>
        <v>263</v>
      </c>
      <c r="F11" s="80">
        <f>[19]Шаблон!$J12</f>
        <v>36</v>
      </c>
      <c r="G11" s="80">
        <f>[19]Шаблон!$K12+[19]Шаблон!$L12+[18]Шаблон!$G11</f>
        <v>3</v>
      </c>
      <c r="H11" s="46">
        <f>'[8]1'!$I14</f>
        <v>1318</v>
      </c>
      <c r="I11" s="46">
        <f>[18]Шаблон!$M11+[15]Матриця!$AN15</f>
        <v>842</v>
      </c>
      <c r="J11" s="46">
        <f>[15]Матриця!$AN15</f>
        <v>807</v>
      </c>
      <c r="K11" s="46">
        <f>[19]Шаблон!$T12</f>
        <v>269</v>
      </c>
      <c r="L11" s="29"/>
      <c r="M11" s="32"/>
    </row>
    <row r="12" spans="1:15" s="33" customFormat="1" ht="18" customHeight="1" x14ac:dyDescent="0.25">
      <c r="A12" s="94" t="s">
        <v>64</v>
      </c>
      <c r="B12" s="80">
        <f>[18]Шаблон!$M12+[18]Шаблон!$K12-[18]Шаблон!$L12+[15]Матриця!$J16</f>
        <v>1459</v>
      </c>
      <c r="C12" s="80">
        <f>[15]Матриця!$J16</f>
        <v>1388</v>
      </c>
      <c r="D12" s="80">
        <f>[15]Матриця!$AE16+[18]Шаблон!$D12</f>
        <v>253</v>
      </c>
      <c r="E12" s="66">
        <f>[15]Матриця!$AE16</f>
        <v>234</v>
      </c>
      <c r="F12" s="80">
        <f>[19]Шаблон!$J13</f>
        <v>10</v>
      </c>
      <c r="G12" s="80">
        <f>[19]Шаблон!$K13+[19]Шаблон!$L13+[18]Шаблон!$G12</f>
        <v>0</v>
      </c>
      <c r="H12" s="46">
        <f>'[8]1'!$I15</f>
        <v>953</v>
      </c>
      <c r="I12" s="46">
        <f>[18]Шаблон!$M12+[15]Матриця!$AN16</f>
        <v>683</v>
      </c>
      <c r="J12" s="46">
        <f>[15]Матриця!$AN16</f>
        <v>658</v>
      </c>
      <c r="K12" s="46">
        <f>[19]Шаблон!$T13</f>
        <v>191</v>
      </c>
      <c r="L12" s="29"/>
      <c r="M12" s="32"/>
    </row>
    <row r="13" spans="1:15" x14ac:dyDescent="0.2">
      <c r="A13" s="35"/>
      <c r="B13" s="35"/>
      <c r="C13" s="35"/>
      <c r="D13" s="35"/>
      <c r="E13" s="35"/>
      <c r="F13" s="38"/>
      <c r="G13" s="38"/>
      <c r="H13" s="38"/>
      <c r="I13" s="38"/>
      <c r="J13" s="38"/>
    </row>
    <row r="14" spans="1:15" x14ac:dyDescent="0.2">
      <c r="A14" s="39"/>
      <c r="B14" s="39"/>
      <c r="C14" s="39"/>
      <c r="D14" s="39"/>
      <c r="E14" s="39"/>
      <c r="F14" s="40"/>
      <c r="G14" s="40"/>
      <c r="H14" s="40"/>
      <c r="I14" s="40"/>
      <c r="J14" s="40"/>
    </row>
    <row r="15" spans="1:15" x14ac:dyDescent="0.2">
      <c r="A15" s="39"/>
      <c r="B15" s="39"/>
      <c r="C15" s="39"/>
      <c r="D15" s="39"/>
      <c r="E15" s="39"/>
      <c r="F15" s="40"/>
      <c r="G15" s="40"/>
      <c r="H15" s="40"/>
      <c r="I15" s="40"/>
      <c r="J15" s="40"/>
    </row>
    <row r="16" spans="1:15" x14ac:dyDescent="0.2">
      <c r="A16" s="39"/>
      <c r="B16" s="39"/>
      <c r="C16" s="39"/>
      <c r="D16" s="39"/>
      <c r="E16" s="39"/>
      <c r="F16" s="40"/>
      <c r="G16" s="40"/>
      <c r="H16" s="40"/>
      <c r="I16" s="40"/>
      <c r="J16" s="40"/>
    </row>
    <row r="17" spans="6:10" x14ac:dyDescent="0.2">
      <c r="F17" s="40"/>
      <c r="G17" s="40"/>
      <c r="H17" s="40"/>
      <c r="I17" s="40"/>
      <c r="J17" s="40"/>
    </row>
    <row r="18" spans="6:10" x14ac:dyDescent="0.2">
      <c r="F18" s="40"/>
      <c r="G18" s="40"/>
      <c r="H18" s="40"/>
      <c r="I18" s="40"/>
      <c r="J18" s="40"/>
    </row>
    <row r="19" spans="6:10" x14ac:dyDescent="0.2">
      <c r="F19" s="40"/>
      <c r="G19" s="40"/>
      <c r="H19" s="40"/>
      <c r="I19" s="40"/>
      <c r="J19" s="40"/>
    </row>
    <row r="20" spans="6:10" x14ac:dyDescent="0.2">
      <c r="F20" s="40"/>
      <c r="G20" s="40"/>
      <c r="H20" s="40"/>
      <c r="I20" s="40"/>
      <c r="J20" s="40"/>
    </row>
    <row r="21" spans="6:10" x14ac:dyDescent="0.2">
      <c r="F21" s="40"/>
      <c r="G21" s="40"/>
      <c r="H21" s="40"/>
      <c r="I21" s="40"/>
      <c r="J21" s="40"/>
    </row>
    <row r="22" spans="6:10" x14ac:dyDescent="0.2">
      <c r="F22" s="40"/>
      <c r="G22" s="40"/>
      <c r="H22" s="40"/>
      <c r="I22" s="40"/>
      <c r="J22" s="40"/>
    </row>
    <row r="23" spans="6:10" x14ac:dyDescent="0.2">
      <c r="F23" s="40"/>
      <c r="G23" s="40"/>
      <c r="H23" s="40"/>
      <c r="I23" s="40"/>
      <c r="J23" s="40"/>
    </row>
    <row r="24" spans="6:10" x14ac:dyDescent="0.2">
      <c r="F24" s="40"/>
      <c r="G24" s="40"/>
      <c r="H24" s="40"/>
      <c r="I24" s="40"/>
      <c r="J24" s="40"/>
    </row>
    <row r="25" spans="6:10" x14ac:dyDescent="0.2">
      <c r="F25" s="40"/>
      <c r="G25" s="40"/>
      <c r="H25" s="40"/>
      <c r="I25" s="40"/>
      <c r="J25" s="40"/>
    </row>
    <row r="26" spans="6:10" x14ac:dyDescent="0.2">
      <c r="F26" s="40"/>
      <c r="G26" s="40"/>
      <c r="H26" s="40"/>
      <c r="I26" s="40"/>
      <c r="J26" s="40"/>
    </row>
    <row r="27" spans="6:10" x14ac:dyDescent="0.2">
      <c r="F27" s="40"/>
      <c r="G27" s="40"/>
      <c r="H27" s="40"/>
      <c r="I27" s="40"/>
      <c r="J27" s="40"/>
    </row>
    <row r="28" spans="6:10" x14ac:dyDescent="0.2">
      <c r="F28" s="40"/>
      <c r="G28" s="40"/>
      <c r="H28" s="40"/>
      <c r="I28" s="40"/>
      <c r="J28" s="40"/>
    </row>
    <row r="29" spans="6:10" x14ac:dyDescent="0.2">
      <c r="F29" s="40"/>
      <c r="G29" s="40"/>
      <c r="H29" s="40"/>
      <c r="I29" s="40"/>
      <c r="J29" s="40"/>
    </row>
    <row r="30" spans="6:10" x14ac:dyDescent="0.2">
      <c r="F30" s="40"/>
      <c r="G30" s="40"/>
      <c r="H30" s="40"/>
      <c r="I30" s="40"/>
      <c r="J30" s="40"/>
    </row>
    <row r="31" spans="6:10" x14ac:dyDescent="0.2">
      <c r="F31" s="40"/>
      <c r="G31" s="40"/>
      <c r="H31" s="40"/>
      <c r="I31" s="40"/>
      <c r="J31" s="40"/>
    </row>
    <row r="32" spans="6:10" x14ac:dyDescent="0.2"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67"/>
  <sheetViews>
    <sheetView zoomScale="75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2" customWidth="1"/>
    <col min="6" max="6" width="10" style="37" customWidth="1"/>
    <col min="7" max="7" width="11.7109375" style="37" customWidth="1"/>
    <col min="8" max="8" width="12.7109375" style="37" customWidth="1"/>
    <col min="9" max="9" width="11" style="37" customWidth="1"/>
    <col min="10" max="10" width="11.7109375" style="37" customWidth="1"/>
    <col min="11" max="11" width="11.28515625" style="37" customWidth="1"/>
    <col min="12" max="16384" width="9.140625" style="37"/>
  </cols>
  <sheetData>
    <row r="1" spans="1:15" s="22" customFormat="1" ht="48" customHeight="1" x14ac:dyDescent="0.3">
      <c r="A1" s="139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5" s="25" customFormat="1" ht="4.5" customHeight="1" x14ac:dyDescent="0.25">
      <c r="A2" s="23"/>
      <c r="B2" s="23"/>
      <c r="C2" s="23"/>
      <c r="D2" s="23"/>
      <c r="E2" s="68"/>
      <c r="F2" s="23"/>
      <c r="G2" s="23"/>
      <c r="H2" s="24"/>
      <c r="I2" s="24"/>
      <c r="J2" s="75"/>
      <c r="K2" s="76"/>
    </row>
    <row r="3" spans="1:15" s="26" customFormat="1" ht="67.5" customHeight="1" x14ac:dyDescent="0.25">
      <c r="A3" s="112"/>
      <c r="B3" s="137" t="s">
        <v>35</v>
      </c>
      <c r="C3" s="137" t="s">
        <v>36</v>
      </c>
      <c r="D3" s="137" t="s">
        <v>33</v>
      </c>
      <c r="E3" s="137" t="s">
        <v>37</v>
      </c>
      <c r="F3" s="137" t="s">
        <v>38</v>
      </c>
      <c r="G3" s="137" t="s">
        <v>39</v>
      </c>
      <c r="H3" s="137" t="s">
        <v>42</v>
      </c>
      <c r="I3" s="137" t="s">
        <v>40</v>
      </c>
      <c r="J3" s="138" t="s">
        <v>41</v>
      </c>
      <c r="K3" s="137" t="s">
        <v>10</v>
      </c>
    </row>
    <row r="4" spans="1:15" s="27" customFormat="1" ht="19.5" customHeight="1" x14ac:dyDescent="0.25">
      <c r="A4" s="112"/>
      <c r="B4" s="137"/>
      <c r="C4" s="137"/>
      <c r="D4" s="137"/>
      <c r="E4" s="137"/>
      <c r="F4" s="137"/>
      <c r="G4" s="137"/>
      <c r="H4" s="137"/>
      <c r="I4" s="137"/>
      <c r="J4" s="138"/>
      <c r="K4" s="137"/>
    </row>
    <row r="5" spans="1:15" s="27" customFormat="1" ht="6" customHeight="1" x14ac:dyDescent="0.25">
      <c r="A5" s="112"/>
      <c r="B5" s="137"/>
      <c r="C5" s="137"/>
      <c r="D5" s="137"/>
      <c r="E5" s="137"/>
      <c r="F5" s="137"/>
      <c r="G5" s="137"/>
      <c r="H5" s="137"/>
      <c r="I5" s="137"/>
      <c r="J5" s="138"/>
      <c r="K5" s="137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4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21</v>
      </c>
      <c r="B7" s="28">
        <f t="shared" ref="B7:K7" si="0">SUM(B8:B12)</f>
        <v>3254</v>
      </c>
      <c r="C7" s="28">
        <f t="shared" si="0"/>
        <v>2805</v>
      </c>
      <c r="D7" s="28">
        <f t="shared" si="0"/>
        <v>509</v>
      </c>
      <c r="E7" s="79">
        <f t="shared" si="0"/>
        <v>449</v>
      </c>
      <c r="F7" s="28">
        <f t="shared" si="0"/>
        <v>11</v>
      </c>
      <c r="G7" s="28">
        <f t="shared" si="0"/>
        <v>30</v>
      </c>
      <c r="H7" s="28">
        <f t="shared" si="0"/>
        <v>2126</v>
      </c>
      <c r="I7" s="28">
        <f t="shared" si="0"/>
        <v>1354</v>
      </c>
      <c r="J7" s="28">
        <f t="shared" si="0"/>
        <v>1153</v>
      </c>
      <c r="K7" s="28">
        <f t="shared" si="0"/>
        <v>302</v>
      </c>
      <c r="L7" s="29"/>
      <c r="O7" s="33"/>
    </row>
    <row r="8" spans="1:15" s="33" customFormat="1" ht="18" customHeight="1" x14ac:dyDescent="0.25">
      <c r="A8" s="94" t="s">
        <v>60</v>
      </c>
      <c r="B8" s="31">
        <f>[20]послуги!D10-'12'!B8</f>
        <v>354</v>
      </c>
      <c r="C8" s="31">
        <f>[20]послуги!H10-'12'!C8</f>
        <v>304</v>
      </c>
      <c r="D8" s="31">
        <f>[20]послуги!P10-'12'!D8</f>
        <v>47</v>
      </c>
      <c r="E8" s="70">
        <f>[20]послуги!AA10-'12'!E8</f>
        <v>32</v>
      </c>
      <c r="F8" s="31">
        <f>[20]послуги!AV10-'12'!F8</f>
        <v>0</v>
      </c>
      <c r="G8" s="31">
        <f>[20]послуги!BJ10-'12'!G8</f>
        <v>7</v>
      </c>
      <c r="H8" s="46">
        <f>'[8]1'!$C11-'12'!H8</f>
        <v>216</v>
      </c>
      <c r="I8" s="46">
        <f>[20]послуги!DK10-'12'!I8</f>
        <v>154</v>
      </c>
      <c r="J8" s="46">
        <f>[20]послуги!DQ10-'12'!J8</f>
        <v>126</v>
      </c>
      <c r="K8" s="46">
        <f>[20]послуги!DU10-'12'!K8</f>
        <v>21</v>
      </c>
      <c r="L8" s="29"/>
      <c r="M8" s="32"/>
    </row>
    <row r="9" spans="1:15" s="34" customFormat="1" ht="18" customHeight="1" x14ac:dyDescent="0.25">
      <c r="A9" s="94" t="s">
        <v>61</v>
      </c>
      <c r="B9" s="80">
        <f>[20]послуги!D11-'12'!B9</f>
        <v>291</v>
      </c>
      <c r="C9" s="80">
        <f>[20]послуги!H11-'12'!C9</f>
        <v>270</v>
      </c>
      <c r="D9" s="80">
        <f>[20]послуги!P11-'12'!D9</f>
        <v>32</v>
      </c>
      <c r="E9" s="80">
        <f>[20]послуги!AA11-'12'!E9</f>
        <v>32</v>
      </c>
      <c r="F9" s="80">
        <f>[20]послуги!AV11-'12'!F9</f>
        <v>0</v>
      </c>
      <c r="G9" s="80">
        <f>[20]послуги!BJ11-'12'!G9</f>
        <v>18</v>
      </c>
      <c r="H9" s="46">
        <f>'[8]1'!$C12-'12'!H9</f>
        <v>179</v>
      </c>
      <c r="I9" s="46">
        <f>[20]послуги!DK11-'12'!I9</f>
        <v>148</v>
      </c>
      <c r="J9" s="46">
        <f>[20]послуги!DQ11-'12'!J9</f>
        <v>130</v>
      </c>
      <c r="K9" s="46">
        <f>[20]послуги!DU11-'12'!K9</f>
        <v>17</v>
      </c>
      <c r="L9" s="29"/>
      <c r="M9" s="32"/>
    </row>
    <row r="10" spans="1:15" s="33" customFormat="1" ht="18" customHeight="1" x14ac:dyDescent="0.25">
      <c r="A10" s="94" t="s">
        <v>62</v>
      </c>
      <c r="B10" s="80">
        <f>[20]послуги!D12-'12'!B10</f>
        <v>1361</v>
      </c>
      <c r="C10" s="80">
        <f>[20]послуги!H12-'12'!C10</f>
        <v>1122</v>
      </c>
      <c r="D10" s="80">
        <f>[20]послуги!P12-'12'!D10</f>
        <v>189</v>
      </c>
      <c r="E10" s="80">
        <f>[20]послуги!AA12-'12'!E10</f>
        <v>176</v>
      </c>
      <c r="F10" s="80">
        <f>[20]послуги!AV12-'12'!F10</f>
        <v>5</v>
      </c>
      <c r="G10" s="80">
        <f>[20]послуги!BJ12-'12'!G10</f>
        <v>4</v>
      </c>
      <c r="H10" s="46">
        <f>'[8]1'!$C13-'12'!H10</f>
        <v>925</v>
      </c>
      <c r="I10" s="46">
        <f>[20]послуги!DK12-'12'!I10</f>
        <v>547</v>
      </c>
      <c r="J10" s="46">
        <f>[20]послуги!DQ12-'12'!J10</f>
        <v>462</v>
      </c>
      <c r="K10" s="46">
        <f>[20]послуги!DU12-'12'!K10</f>
        <v>139</v>
      </c>
      <c r="L10" s="29"/>
      <c r="M10" s="32"/>
    </row>
    <row r="11" spans="1:15" s="33" customFormat="1" ht="18" customHeight="1" x14ac:dyDescent="0.25">
      <c r="A11" s="94" t="s">
        <v>63</v>
      </c>
      <c r="B11" s="80">
        <f>[20]послуги!D13-'12'!B11</f>
        <v>646</v>
      </c>
      <c r="C11" s="80">
        <f>[20]послуги!H13-'12'!C11</f>
        <v>593</v>
      </c>
      <c r="D11" s="80">
        <f>[20]послуги!P13-'12'!D11</f>
        <v>130</v>
      </c>
      <c r="E11" s="80">
        <f>[20]послуги!AA13-'12'!E11</f>
        <v>121</v>
      </c>
      <c r="F11" s="80">
        <f>[20]послуги!AV13-'12'!F11</f>
        <v>2</v>
      </c>
      <c r="G11" s="80">
        <f>[20]послуги!BJ13-'12'!G11</f>
        <v>1</v>
      </c>
      <c r="H11" s="46">
        <f>'[8]1'!$C14-'12'!H11</f>
        <v>469</v>
      </c>
      <c r="I11" s="46">
        <f>[20]послуги!DK13-'12'!I11</f>
        <v>262</v>
      </c>
      <c r="J11" s="46">
        <f>[20]послуги!DQ13-'12'!J11</f>
        <v>227</v>
      </c>
      <c r="K11" s="46">
        <f>[20]послуги!DU13-'12'!K11</f>
        <v>71</v>
      </c>
      <c r="L11" s="29"/>
      <c r="M11" s="32"/>
    </row>
    <row r="12" spans="1:15" s="33" customFormat="1" ht="18" customHeight="1" x14ac:dyDescent="0.25">
      <c r="A12" s="94" t="s">
        <v>64</v>
      </c>
      <c r="B12" s="80">
        <f>[20]послуги!D14-'12'!B12</f>
        <v>602</v>
      </c>
      <c r="C12" s="80">
        <f>[20]послуги!H14-'12'!C12</f>
        <v>516</v>
      </c>
      <c r="D12" s="80">
        <f>[20]послуги!P14-'12'!D12</f>
        <v>111</v>
      </c>
      <c r="E12" s="80">
        <f>[20]послуги!AA14-'12'!E12</f>
        <v>88</v>
      </c>
      <c r="F12" s="80">
        <f>[20]послуги!AV14-'12'!F12</f>
        <v>4</v>
      </c>
      <c r="G12" s="80">
        <f>[20]послуги!BJ14-'12'!G12</f>
        <v>0</v>
      </c>
      <c r="H12" s="46">
        <f>'[8]1'!$C15-'12'!H12</f>
        <v>337</v>
      </c>
      <c r="I12" s="46">
        <f>[20]послуги!DK14-'12'!I12</f>
        <v>243</v>
      </c>
      <c r="J12" s="46">
        <f>[20]послуги!DQ14-'12'!J12</f>
        <v>208</v>
      </c>
      <c r="K12" s="46">
        <f>[20]послуги!DU14-'12'!K12</f>
        <v>54</v>
      </c>
      <c r="L12" s="29"/>
      <c r="M12" s="32"/>
    </row>
    <row r="13" spans="1:15" x14ac:dyDescent="0.2">
      <c r="A13" s="39"/>
      <c r="B13" s="39"/>
      <c r="C13" s="39"/>
      <c r="D13" s="39"/>
      <c r="E13" s="73"/>
      <c r="F13" s="40"/>
      <c r="G13" s="40"/>
      <c r="H13" s="40"/>
      <c r="I13" s="40"/>
      <c r="J13" s="40"/>
    </row>
    <row r="14" spans="1:15" x14ac:dyDescent="0.2">
      <c r="A14" s="39"/>
      <c r="B14" s="39"/>
      <c r="C14" s="39"/>
      <c r="D14" s="39"/>
      <c r="E14" s="73"/>
      <c r="F14" s="40"/>
      <c r="G14" s="40"/>
      <c r="H14" s="40"/>
      <c r="I14" s="40"/>
      <c r="J14" s="40"/>
    </row>
    <row r="15" spans="1:15" x14ac:dyDescent="0.2">
      <c r="A15" s="39"/>
      <c r="B15" s="39"/>
      <c r="C15" s="39"/>
      <c r="D15" s="39"/>
      <c r="E15" s="73"/>
      <c r="F15" s="40"/>
      <c r="G15" s="40"/>
      <c r="H15" s="40"/>
      <c r="I15" s="40"/>
      <c r="J15" s="40"/>
    </row>
    <row r="16" spans="1:15" x14ac:dyDescent="0.2">
      <c r="F16" s="40"/>
      <c r="G16" s="40"/>
      <c r="H16" s="40"/>
      <c r="I16" s="40"/>
      <c r="J16" s="40"/>
    </row>
    <row r="17" spans="6:10" x14ac:dyDescent="0.2">
      <c r="F17" s="40"/>
      <c r="G17" s="40"/>
      <c r="H17" s="40"/>
      <c r="I17" s="40"/>
      <c r="J17" s="40"/>
    </row>
    <row r="18" spans="6:10" x14ac:dyDescent="0.2">
      <c r="F18" s="40"/>
      <c r="G18" s="40"/>
      <c r="H18" s="40"/>
      <c r="I18" s="40"/>
      <c r="J18" s="40"/>
    </row>
    <row r="19" spans="6:10" x14ac:dyDescent="0.2">
      <c r="F19" s="40"/>
      <c r="G19" s="40"/>
      <c r="H19" s="40"/>
      <c r="I19" s="40"/>
      <c r="J19" s="40"/>
    </row>
    <row r="20" spans="6:10" x14ac:dyDescent="0.2">
      <c r="F20" s="40"/>
      <c r="G20" s="40"/>
      <c r="H20" s="40"/>
      <c r="I20" s="40"/>
      <c r="J20" s="40"/>
    </row>
    <row r="21" spans="6:10" x14ac:dyDescent="0.2">
      <c r="F21" s="40"/>
      <c r="G21" s="40"/>
      <c r="H21" s="40"/>
      <c r="I21" s="40"/>
      <c r="J21" s="40"/>
    </row>
    <row r="22" spans="6:10" x14ac:dyDescent="0.2">
      <c r="F22" s="40"/>
      <c r="G22" s="40"/>
      <c r="H22" s="40"/>
      <c r="I22" s="40"/>
      <c r="J22" s="40"/>
    </row>
    <row r="23" spans="6:10" x14ac:dyDescent="0.2">
      <c r="F23" s="40"/>
      <c r="G23" s="40"/>
      <c r="H23" s="40"/>
      <c r="I23" s="40"/>
      <c r="J23" s="40"/>
    </row>
    <row r="24" spans="6:10" x14ac:dyDescent="0.2">
      <c r="F24" s="40"/>
      <c r="G24" s="40"/>
      <c r="H24" s="40"/>
      <c r="I24" s="40"/>
      <c r="J24" s="40"/>
    </row>
    <row r="25" spans="6:10" x14ac:dyDescent="0.2">
      <c r="F25" s="40"/>
      <c r="G25" s="40"/>
      <c r="H25" s="40"/>
      <c r="I25" s="40"/>
      <c r="J25" s="40"/>
    </row>
    <row r="26" spans="6:10" x14ac:dyDescent="0.2">
      <c r="F26" s="40"/>
      <c r="G26" s="40"/>
      <c r="H26" s="40"/>
      <c r="I26" s="40"/>
      <c r="J26" s="40"/>
    </row>
    <row r="27" spans="6:10" x14ac:dyDescent="0.2">
      <c r="F27" s="40"/>
      <c r="G27" s="40"/>
      <c r="H27" s="40"/>
      <c r="I27" s="40"/>
      <c r="J27" s="40"/>
    </row>
    <row r="28" spans="6:10" x14ac:dyDescent="0.2">
      <c r="F28" s="40"/>
      <c r="G28" s="40"/>
      <c r="H28" s="40"/>
      <c r="I28" s="40"/>
      <c r="J28" s="40"/>
    </row>
    <row r="29" spans="6:10" x14ac:dyDescent="0.2">
      <c r="F29" s="40"/>
      <c r="G29" s="40"/>
      <c r="H29" s="40"/>
      <c r="I29" s="40"/>
      <c r="J29" s="40"/>
    </row>
    <row r="30" spans="6:10" x14ac:dyDescent="0.2">
      <c r="F30" s="40"/>
      <c r="G30" s="40"/>
      <c r="H30" s="40"/>
      <c r="I30" s="40"/>
      <c r="J30" s="40"/>
    </row>
    <row r="31" spans="6:10" x14ac:dyDescent="0.2">
      <c r="F31" s="40"/>
      <c r="G31" s="40"/>
      <c r="H31" s="40"/>
      <c r="I31" s="40"/>
      <c r="J31" s="40"/>
    </row>
    <row r="32" spans="6:10" x14ac:dyDescent="0.2"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zoomScale="70" zoomScaleNormal="70" zoomScaleSheetLayoutView="80" workbookViewId="0">
      <selection activeCell="G22" sqref="G22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4.5703125" style="15" customWidth="1"/>
    <col min="4" max="4" width="9.5703125" style="2" customWidth="1"/>
    <col min="5" max="5" width="11" style="2" customWidth="1"/>
    <col min="6" max="7" width="14.425781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41" t="s">
        <v>31</v>
      </c>
      <c r="B1" s="141"/>
      <c r="C1" s="141"/>
      <c r="D1" s="141"/>
      <c r="E1" s="141"/>
      <c r="F1" s="141"/>
      <c r="G1" s="141"/>
      <c r="H1" s="141"/>
      <c r="I1" s="141"/>
    </row>
    <row r="2" spans="1:11" ht="23.25" customHeight="1" x14ac:dyDescent="0.2">
      <c r="A2" s="142" t="s">
        <v>12</v>
      </c>
      <c r="B2" s="141"/>
      <c r="C2" s="141"/>
      <c r="D2" s="141"/>
      <c r="E2" s="141"/>
      <c r="F2" s="141"/>
      <c r="G2" s="141"/>
      <c r="H2" s="141"/>
      <c r="I2" s="141"/>
    </row>
    <row r="3" spans="1:11" ht="3.75" customHeight="1" x14ac:dyDescent="0.2">
      <c r="A3" s="143"/>
      <c r="B3" s="143"/>
      <c r="C3" s="143"/>
      <c r="D3" s="143"/>
      <c r="E3" s="143"/>
    </row>
    <row r="4" spans="1:11" s="3" customFormat="1" ht="19.5" customHeight="1" x14ac:dyDescent="0.25">
      <c r="A4" s="101" t="s">
        <v>0</v>
      </c>
      <c r="B4" s="130" t="s">
        <v>13</v>
      </c>
      <c r="C4" s="144"/>
      <c r="D4" s="144"/>
      <c r="E4" s="145"/>
      <c r="F4" s="130" t="s">
        <v>14</v>
      </c>
      <c r="G4" s="144"/>
      <c r="H4" s="144"/>
      <c r="I4" s="145"/>
    </row>
    <row r="5" spans="1:11" s="3" customFormat="1" ht="23.25" customHeight="1" x14ac:dyDescent="0.25">
      <c r="A5" s="132"/>
      <c r="B5" s="97" t="s">
        <v>65</v>
      </c>
      <c r="C5" s="97" t="s">
        <v>66</v>
      </c>
      <c r="D5" s="146" t="s">
        <v>1</v>
      </c>
      <c r="E5" s="147"/>
      <c r="F5" s="97" t="s">
        <v>65</v>
      </c>
      <c r="G5" s="97" t="s">
        <v>66</v>
      </c>
      <c r="H5" s="146" t="s">
        <v>1</v>
      </c>
      <c r="I5" s="147"/>
    </row>
    <row r="6" spans="1:11" s="3" customFormat="1" ht="34.5" customHeight="1" x14ac:dyDescent="0.25">
      <c r="A6" s="102"/>
      <c r="B6" s="98"/>
      <c r="C6" s="98"/>
      <c r="D6" s="4" t="s">
        <v>2</v>
      </c>
      <c r="E6" s="5" t="s">
        <v>32</v>
      </c>
      <c r="F6" s="98"/>
      <c r="G6" s="98"/>
      <c r="H6" s="4" t="s">
        <v>2</v>
      </c>
      <c r="I6" s="5" t="s">
        <v>32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25</v>
      </c>
      <c r="B8" s="55">
        <f>'15'!B7</f>
        <v>10090</v>
      </c>
      <c r="C8" s="58">
        <f>'15'!C7</f>
        <v>7334</v>
      </c>
      <c r="D8" s="10">
        <f t="shared" ref="D8" si="0">C8/B8*100</f>
        <v>72.685827552031711</v>
      </c>
      <c r="E8" s="61">
        <f t="shared" ref="E8" si="1">C8-B8</f>
        <v>-2756</v>
      </c>
      <c r="F8" s="55">
        <f>'16'!B7</f>
        <v>6497</v>
      </c>
      <c r="G8" s="59">
        <f>'16'!C7</f>
        <v>4098</v>
      </c>
      <c r="H8" s="10">
        <f t="shared" ref="H8" si="2">G8/F8*100</f>
        <v>63.075265507157155</v>
      </c>
      <c r="I8" s="61">
        <f t="shared" ref="I8" si="3">G8-F8</f>
        <v>-2399</v>
      </c>
      <c r="J8" s="20"/>
      <c r="K8" s="18"/>
    </row>
    <row r="9" spans="1:11" s="3" customFormat="1" ht="28.5" customHeight="1" x14ac:dyDescent="0.25">
      <c r="A9" s="9" t="s">
        <v>26</v>
      </c>
      <c r="B9" s="59">
        <f>'15'!E7</f>
        <v>9428</v>
      </c>
      <c r="C9" s="59">
        <f>'15'!F7</f>
        <v>6693</v>
      </c>
      <c r="D9" s="10">
        <f t="shared" ref="D9:D13" si="4">C9/B9*100</f>
        <v>70.990666100975815</v>
      </c>
      <c r="E9" s="61">
        <f t="shared" ref="E9:E13" si="5">C9-B9</f>
        <v>-2735</v>
      </c>
      <c r="F9" s="59">
        <f>'16'!E7</f>
        <v>6199</v>
      </c>
      <c r="G9" s="59">
        <f>'16'!F7</f>
        <v>3760</v>
      </c>
      <c r="H9" s="10">
        <f t="shared" ref="H9:H13" si="6">G9/F9*100</f>
        <v>60.654944345862241</v>
      </c>
      <c r="I9" s="61">
        <f t="shared" ref="I9:I13" si="7">G9-F9</f>
        <v>-2439</v>
      </c>
      <c r="J9" s="18"/>
      <c r="K9" s="18"/>
    </row>
    <row r="10" spans="1:11" s="3" customFormat="1" ht="41.25" customHeight="1" x14ac:dyDescent="0.25">
      <c r="A10" s="12" t="s">
        <v>27</v>
      </c>
      <c r="B10" s="59">
        <f>'15'!H7</f>
        <v>1483</v>
      </c>
      <c r="C10" s="59">
        <f>'15'!I7</f>
        <v>1225</v>
      </c>
      <c r="D10" s="10">
        <f t="shared" si="4"/>
        <v>82.602832097100475</v>
      </c>
      <c r="E10" s="61">
        <f t="shared" si="5"/>
        <v>-258</v>
      </c>
      <c r="F10" s="59">
        <f>'16'!H7</f>
        <v>889</v>
      </c>
      <c r="G10" s="59">
        <f>'16'!I7</f>
        <v>476</v>
      </c>
      <c r="H10" s="10">
        <f t="shared" si="6"/>
        <v>53.543307086614178</v>
      </c>
      <c r="I10" s="61">
        <f t="shared" si="7"/>
        <v>-413</v>
      </c>
      <c r="J10" s="18"/>
      <c r="K10" s="18"/>
    </row>
    <row r="11" spans="1:11" s="3" customFormat="1" ht="31.5" customHeight="1" x14ac:dyDescent="0.25">
      <c r="A11" s="13" t="s">
        <v>28</v>
      </c>
      <c r="B11" s="59">
        <f>'15'!K7</f>
        <v>218</v>
      </c>
      <c r="C11" s="59">
        <f>'15'!L7</f>
        <v>72</v>
      </c>
      <c r="D11" s="10">
        <f t="shared" si="4"/>
        <v>33.027522935779821</v>
      </c>
      <c r="E11" s="61">
        <f t="shared" si="5"/>
        <v>-146</v>
      </c>
      <c r="F11" s="59">
        <f>'16'!K7</f>
        <v>344</v>
      </c>
      <c r="G11" s="59">
        <f>'16'!L7</f>
        <v>19</v>
      </c>
      <c r="H11" s="10">
        <f t="shared" si="6"/>
        <v>5.5232558139534884</v>
      </c>
      <c r="I11" s="61">
        <f t="shared" si="7"/>
        <v>-325</v>
      </c>
      <c r="J11" s="18"/>
      <c r="K11" s="18"/>
    </row>
    <row r="12" spans="1:11" s="3" customFormat="1" ht="45.75" customHeight="1" x14ac:dyDescent="0.25">
      <c r="A12" s="13" t="s">
        <v>15</v>
      </c>
      <c r="B12" s="59">
        <f>'15'!N7</f>
        <v>101</v>
      </c>
      <c r="C12" s="59">
        <f>'15'!O7</f>
        <v>40</v>
      </c>
      <c r="D12" s="10">
        <f t="shared" si="4"/>
        <v>39.603960396039604</v>
      </c>
      <c r="E12" s="61">
        <f t="shared" si="5"/>
        <v>-61</v>
      </c>
      <c r="F12" s="59">
        <f>'16'!N7</f>
        <v>107</v>
      </c>
      <c r="G12" s="59">
        <f>'16'!O7</f>
        <v>11</v>
      </c>
      <c r="H12" s="10">
        <f t="shared" si="6"/>
        <v>10.2803738317757</v>
      </c>
      <c r="I12" s="61">
        <f t="shared" si="7"/>
        <v>-96</v>
      </c>
      <c r="J12" s="18"/>
      <c r="K12" s="18"/>
    </row>
    <row r="13" spans="1:11" s="3" customFormat="1" ht="55.5" customHeight="1" x14ac:dyDescent="0.25">
      <c r="A13" s="13" t="s">
        <v>29</v>
      </c>
      <c r="B13" s="59">
        <f>'15'!Q7</f>
        <v>8283</v>
      </c>
      <c r="C13" s="59">
        <f>'15'!R7</f>
        <v>5331</v>
      </c>
      <c r="D13" s="10">
        <f t="shared" si="4"/>
        <v>64.360738862730898</v>
      </c>
      <c r="E13" s="61">
        <f t="shared" si="5"/>
        <v>-2952</v>
      </c>
      <c r="F13" s="59">
        <f>'16'!Q7</f>
        <v>5243</v>
      </c>
      <c r="G13" s="59">
        <f>'16'!R7</f>
        <v>2642</v>
      </c>
      <c r="H13" s="10">
        <f t="shared" si="6"/>
        <v>50.390997520503532</v>
      </c>
      <c r="I13" s="61">
        <f t="shared" si="7"/>
        <v>-2601</v>
      </c>
      <c r="J13" s="18"/>
      <c r="K13" s="18"/>
    </row>
    <row r="14" spans="1:11" s="3" customFormat="1" ht="12.75" customHeight="1" x14ac:dyDescent="0.25">
      <c r="A14" s="103" t="s">
        <v>4</v>
      </c>
      <c r="B14" s="104"/>
      <c r="C14" s="104"/>
      <c r="D14" s="104"/>
      <c r="E14" s="104"/>
      <c r="F14" s="104"/>
      <c r="G14" s="104"/>
      <c r="H14" s="104"/>
      <c r="I14" s="104"/>
      <c r="J14" s="18"/>
      <c r="K14" s="18"/>
    </row>
    <row r="15" spans="1:11" s="3" customFormat="1" ht="13.5" customHeight="1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8"/>
      <c r="K15" s="18"/>
    </row>
    <row r="16" spans="1:11" s="3" customFormat="1" ht="20.25" customHeight="1" x14ac:dyDescent="0.25">
      <c r="A16" s="101" t="s">
        <v>0</v>
      </c>
      <c r="B16" s="107" t="s">
        <v>67</v>
      </c>
      <c r="C16" s="107" t="s">
        <v>68</v>
      </c>
      <c r="D16" s="146" t="s">
        <v>1</v>
      </c>
      <c r="E16" s="147"/>
      <c r="F16" s="107" t="s">
        <v>67</v>
      </c>
      <c r="G16" s="107" t="s">
        <v>68</v>
      </c>
      <c r="H16" s="146" t="s">
        <v>1</v>
      </c>
      <c r="I16" s="147"/>
      <c r="J16" s="18"/>
      <c r="K16" s="18"/>
    </row>
    <row r="17" spans="1:11" ht="35.25" customHeight="1" x14ac:dyDescent="0.3">
      <c r="A17" s="102"/>
      <c r="B17" s="107"/>
      <c r="C17" s="107"/>
      <c r="D17" s="17" t="s">
        <v>2</v>
      </c>
      <c r="E17" s="5" t="s">
        <v>32</v>
      </c>
      <c r="F17" s="107"/>
      <c r="G17" s="107"/>
      <c r="H17" s="17" t="s">
        <v>2</v>
      </c>
      <c r="I17" s="5" t="s">
        <v>32</v>
      </c>
      <c r="J17" s="19"/>
      <c r="K17" s="19"/>
    </row>
    <row r="18" spans="1:11" ht="24" customHeight="1" x14ac:dyDescent="0.3">
      <c r="A18" s="9" t="s">
        <v>59</v>
      </c>
      <c r="B18" s="55">
        <f>'15'!T7</f>
        <v>6157</v>
      </c>
      <c r="C18" s="60">
        <f>'15'!U7</f>
        <v>3371</v>
      </c>
      <c r="D18" s="14">
        <f t="shared" ref="D18" si="8">C18/B18*100</f>
        <v>54.750690271235989</v>
      </c>
      <c r="E18" s="62">
        <f t="shared" ref="E18" si="9">C18-B18</f>
        <v>-2786</v>
      </c>
      <c r="F18" s="55">
        <f>'16'!T7</f>
        <v>4031</v>
      </c>
      <c r="G18" s="55">
        <f>'16'!U7</f>
        <v>2151</v>
      </c>
      <c r="H18" s="14">
        <f t="shared" ref="H18" si="10">G18/F18*100</f>
        <v>53.361448772016871</v>
      </c>
      <c r="I18" s="63">
        <f t="shared" ref="I18" si="11">G18-F18</f>
        <v>-1880</v>
      </c>
      <c r="J18" s="19"/>
      <c r="K18" s="19"/>
    </row>
    <row r="19" spans="1:11" ht="25.5" customHeight="1" x14ac:dyDescent="0.3">
      <c r="A19" s="1" t="s">
        <v>26</v>
      </c>
      <c r="B19" s="60">
        <f>'15'!W7</f>
        <v>6016</v>
      </c>
      <c r="C19" s="60">
        <f>'15'!X7</f>
        <v>3063</v>
      </c>
      <c r="D19" s="14">
        <f t="shared" ref="D19:D20" si="12">C19/B19*100</f>
        <v>50.91422872340425</v>
      </c>
      <c r="E19" s="62">
        <f t="shared" ref="E19:E20" si="13">C19-B19</f>
        <v>-2953</v>
      </c>
      <c r="F19" s="55">
        <f>'16'!W7</f>
        <v>3959</v>
      </c>
      <c r="G19" s="55">
        <f>'16'!X7</f>
        <v>1976</v>
      </c>
      <c r="H19" s="14">
        <f t="shared" ref="H19:H20" si="14">G19/F19*100</f>
        <v>49.911593836827485</v>
      </c>
      <c r="I19" s="63">
        <f t="shared" ref="I19:I20" si="15">G19-F19</f>
        <v>-1983</v>
      </c>
      <c r="J19" s="19"/>
      <c r="K19" s="19"/>
    </row>
    <row r="20" spans="1:11" ht="41.25" customHeight="1" x14ac:dyDescent="0.3">
      <c r="A20" s="1" t="s">
        <v>30</v>
      </c>
      <c r="B20" s="60">
        <f>'15'!Z7</f>
        <v>4913</v>
      </c>
      <c r="C20" s="60">
        <f>'15'!AA7</f>
        <v>895</v>
      </c>
      <c r="D20" s="14">
        <f t="shared" si="12"/>
        <v>18.216975371463466</v>
      </c>
      <c r="E20" s="62">
        <f t="shared" si="13"/>
        <v>-4018</v>
      </c>
      <c r="F20" s="55">
        <f>'16'!Z7</f>
        <v>3273</v>
      </c>
      <c r="G20" s="55">
        <f>'16'!AA7</f>
        <v>478</v>
      </c>
      <c r="H20" s="14">
        <f t="shared" si="14"/>
        <v>14.604338527344943</v>
      </c>
      <c r="I20" s="63">
        <f t="shared" si="15"/>
        <v>-2795</v>
      </c>
      <c r="J20" s="19"/>
      <c r="K20" s="19"/>
    </row>
    <row r="21" spans="1:11" ht="48" customHeight="1" x14ac:dyDescent="0.3">
      <c r="A21" s="95"/>
      <c r="B21" s="95"/>
      <c r="C21" s="95"/>
      <c r="D21" s="95"/>
      <c r="E21" s="95"/>
      <c r="F21" s="140"/>
      <c r="G21" s="140"/>
      <c r="H21" s="140"/>
      <c r="I21" s="140"/>
      <c r="J21" s="19"/>
      <c r="K21" s="19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C2" sqref="C2"/>
    </sheetView>
  </sheetViews>
  <sheetFormatPr defaultRowHeight="14.25" x14ac:dyDescent="0.2"/>
  <cols>
    <col min="1" max="1" width="29.140625" style="37" customWidth="1"/>
    <col min="2" max="2" width="9.85546875" style="72" customWidth="1"/>
    <col min="3" max="3" width="9.7109375" style="37" customWidth="1"/>
    <col min="4" max="4" width="8" style="72" customWidth="1"/>
    <col min="5" max="5" width="10.42578125" style="37" customWidth="1"/>
    <col min="6" max="6" width="10.140625" style="37" customWidth="1"/>
    <col min="7" max="7" width="7.42578125" style="37" customWidth="1"/>
    <col min="8" max="8" width="10.28515625" style="37" customWidth="1"/>
    <col min="9" max="9" width="9.57031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9.140625" style="37" customWidth="1"/>
    <col min="15" max="15" width="8" style="37" customWidth="1"/>
    <col min="16" max="16" width="8.140625" style="37" customWidth="1"/>
    <col min="17" max="17" width="8.7109375" style="37" customWidth="1"/>
    <col min="18" max="18" width="9.5703125" style="37" customWidth="1"/>
    <col min="19" max="19" width="7.42578125" style="37" customWidth="1"/>
    <col min="20" max="20" width="8.140625" style="72" customWidth="1"/>
    <col min="21" max="21" width="10.7109375" style="37" customWidth="1"/>
    <col min="22" max="22" width="8.140625" style="72" customWidth="1"/>
    <col min="23" max="23" width="7.85546875" style="37" customWidth="1"/>
    <col min="24" max="24" width="7.42578125" style="37" customWidth="1"/>
    <col min="25" max="26" width="8" style="37" customWidth="1"/>
    <col min="27" max="27" width="8.140625" style="37" customWidth="1"/>
    <col min="28" max="28" width="7.85546875" style="37" customWidth="1"/>
    <col min="29" max="16384" width="9.140625" style="37"/>
  </cols>
  <sheetData>
    <row r="1" spans="1:32" s="22" customFormat="1" ht="58.5" customHeight="1" x14ac:dyDescent="0.35">
      <c r="C1" s="139" t="s">
        <v>78</v>
      </c>
      <c r="D1" s="139"/>
      <c r="E1" s="148"/>
      <c r="F1" s="148"/>
      <c r="G1" s="148"/>
      <c r="H1" s="148"/>
      <c r="I1" s="148"/>
      <c r="J1" s="148"/>
      <c r="K1" s="148"/>
      <c r="L1" s="148"/>
      <c r="M1" s="148"/>
      <c r="N1" s="84"/>
      <c r="O1" s="21"/>
      <c r="P1" s="21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2.7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2.25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8.7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hidden="1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10090</v>
      </c>
      <c r="C7" s="28">
        <f>SUM(C8:C12)</f>
        <v>7334</v>
      </c>
      <c r="D7" s="52">
        <f>IF(B7=0,0,C7/B7)*100</f>
        <v>72.685827552031711</v>
      </c>
      <c r="E7" s="28">
        <f>SUM(E8:E12)</f>
        <v>9428</v>
      </c>
      <c r="F7" s="28">
        <f>SUM(F8:F12)</f>
        <v>6693</v>
      </c>
      <c r="G7" s="52">
        <f>IF(E7=0,0,F7/E7)*100</f>
        <v>70.990666100975815</v>
      </c>
      <c r="H7" s="28">
        <f>SUM(H8:H12)</f>
        <v>1483</v>
      </c>
      <c r="I7" s="28">
        <f>SUM(I8:I12)</f>
        <v>1225</v>
      </c>
      <c r="J7" s="52">
        <f>IF(H7=0,0,I7/H7)*100</f>
        <v>82.602832097100475</v>
      </c>
      <c r="K7" s="28">
        <f>SUM(K8:K12)</f>
        <v>218</v>
      </c>
      <c r="L7" s="28">
        <f>SUM(L8:L12)</f>
        <v>72</v>
      </c>
      <c r="M7" s="52">
        <f>IF(K7=0,0,L7/K7)*100</f>
        <v>33.027522935779821</v>
      </c>
      <c r="N7" s="82">
        <f>SUM(N8:N12)</f>
        <v>101</v>
      </c>
      <c r="O7" s="28">
        <f>SUM(O8:O12)</f>
        <v>40</v>
      </c>
      <c r="P7" s="52">
        <f>IF(N7=0,0,O7/N7)*100</f>
        <v>39.603960396039604</v>
      </c>
      <c r="Q7" s="28">
        <f>SUM(Q8:Q12)</f>
        <v>8283</v>
      </c>
      <c r="R7" s="28">
        <f>SUM(R8:R12)</f>
        <v>5331</v>
      </c>
      <c r="S7" s="52">
        <f>IF(Q7=0,0,R7/Q7)*100</f>
        <v>64.360738862730898</v>
      </c>
      <c r="T7" s="79">
        <f>SUM(T8:T12)</f>
        <v>6157</v>
      </c>
      <c r="U7" s="28">
        <f>SUM(U8:U12)</f>
        <v>3371</v>
      </c>
      <c r="V7" s="52">
        <f>IF(T7=0,0,U7/T7)*100</f>
        <v>54.750690271235989</v>
      </c>
      <c r="W7" s="28">
        <f>SUM(W8:W12)</f>
        <v>6016</v>
      </c>
      <c r="X7" s="28">
        <f>SUM(X8:X12)</f>
        <v>3063</v>
      </c>
      <c r="Y7" s="52">
        <f>IF(W7=0,0,X7/W7)*100</f>
        <v>50.91422872340425</v>
      </c>
      <c r="Z7" s="28">
        <f>SUM(Z8:Z12)</f>
        <v>4913</v>
      </c>
      <c r="AA7" s="28">
        <f>SUM(AA8:AA12)</f>
        <v>895</v>
      </c>
      <c r="AB7" s="52">
        <f>IF(Z7=0,0,AA7/Z7)*100</f>
        <v>18.216975371463466</v>
      </c>
      <c r="AC7" s="29"/>
      <c r="AF7" s="33"/>
    </row>
    <row r="8" spans="1:32" s="33" customFormat="1" ht="18" customHeight="1" x14ac:dyDescent="0.25">
      <c r="A8" s="94" t="s">
        <v>60</v>
      </c>
      <c r="B8" s="92">
        <f>'[5]15'!B30</f>
        <v>1221</v>
      </c>
      <c r="C8" s="31">
        <f>[20]послуги!D10-'16'!C8</f>
        <v>747</v>
      </c>
      <c r="D8" s="53">
        <f t="shared" ref="D8:D12" si="0">IF(B8=0,0,C8/B8)*100</f>
        <v>61.17936117936118</v>
      </c>
      <c r="E8" s="31">
        <f>'[5]15'!D30</f>
        <v>1195</v>
      </c>
      <c r="F8" s="31">
        <f>[20]послуги!H10-'16'!F8</f>
        <v>685</v>
      </c>
      <c r="G8" s="53">
        <f t="shared" ref="G8:G12" si="1">IF(E8=0,0,F8/E8)*100</f>
        <v>57.322175732217573</v>
      </c>
      <c r="H8" s="31">
        <f>'[5]15'!G30</f>
        <v>142</v>
      </c>
      <c r="I8" s="31">
        <f>[20]послуги!P10-'16'!I8</f>
        <v>102</v>
      </c>
      <c r="J8" s="53">
        <f t="shared" ref="J8:J12" si="2">IF(H8=0,0,I8/H8)*100</f>
        <v>71.83098591549296</v>
      </c>
      <c r="K8" s="31">
        <f>'[5]15'!J30</f>
        <v>13</v>
      </c>
      <c r="L8" s="31">
        <f>[20]послуги!AV10-'16'!L8</f>
        <v>0</v>
      </c>
      <c r="M8" s="53">
        <f t="shared" ref="M8:M12" si="3">IF(K8=0,0,L8/K8)*100</f>
        <v>0</v>
      </c>
      <c r="N8" s="83">
        <f>'[5]15'!M30</f>
        <v>5</v>
      </c>
      <c r="O8" s="31">
        <f>[20]послуги!BJ10-'16'!O8</f>
        <v>15</v>
      </c>
      <c r="P8" s="53">
        <f t="shared" ref="P8:P12" si="4">IF(N8=0,0,O8/N8)*100</f>
        <v>300</v>
      </c>
      <c r="Q8" s="31">
        <f>'[5]15'!P30</f>
        <v>865</v>
      </c>
      <c r="R8" s="46">
        <f>'[8]1'!$C11-'16'!R8</f>
        <v>535</v>
      </c>
      <c r="S8" s="53">
        <f t="shared" ref="S8:S12" si="5">IF(Q8=0,0,R8/Q8)*100</f>
        <v>61.849710982658955</v>
      </c>
      <c r="T8" s="66">
        <f>'[5]15'!R30</f>
        <v>863</v>
      </c>
      <c r="U8" s="46">
        <f>[20]послуги!DK10-'16'!U8</f>
        <v>391</v>
      </c>
      <c r="V8" s="53">
        <f t="shared" ref="V8:V12" si="6">IF(T8=0,0,U8/T8)*100</f>
        <v>45.307068366164543</v>
      </c>
      <c r="W8" s="31">
        <f>'[5]15'!T30</f>
        <v>859</v>
      </c>
      <c r="X8" s="46">
        <f>[20]послуги!DQ10-'16'!X8</f>
        <v>353</v>
      </c>
      <c r="Y8" s="53">
        <f t="shared" ref="Y8:Y12" si="7">IF(W8=0,0,X8/W8)*100</f>
        <v>41.094295692665888</v>
      </c>
      <c r="Z8" s="31">
        <f>'[5]15'!W30</f>
        <v>695</v>
      </c>
      <c r="AA8" s="46">
        <f>[20]послуги!DU10-'16'!AA8</f>
        <v>79</v>
      </c>
      <c r="AB8" s="53">
        <f t="shared" ref="AB8:AB12" si="8">IF(Z8=0,0,AA8/Z8)*100</f>
        <v>11.366906474820144</v>
      </c>
      <c r="AC8" s="29"/>
      <c r="AD8" s="32"/>
    </row>
    <row r="9" spans="1:32" s="34" customFormat="1" ht="18" customHeight="1" x14ac:dyDescent="0.25">
      <c r="A9" s="94" t="s">
        <v>61</v>
      </c>
      <c r="B9" s="92">
        <f>'[5]15'!B31</f>
        <v>708</v>
      </c>
      <c r="C9" s="80">
        <f>[20]послуги!D11-'16'!C9</f>
        <v>526</v>
      </c>
      <c r="D9" s="53">
        <f t="shared" si="0"/>
        <v>74.293785310734464</v>
      </c>
      <c r="E9" s="80">
        <f>'[5]15'!D31</f>
        <v>665</v>
      </c>
      <c r="F9" s="80">
        <f>[20]послуги!H11-'16'!F9</f>
        <v>508</v>
      </c>
      <c r="G9" s="53">
        <f t="shared" si="1"/>
        <v>76.390977443609017</v>
      </c>
      <c r="H9" s="80">
        <f>'[5]15'!G31</f>
        <v>105</v>
      </c>
      <c r="I9" s="80">
        <f>[20]послуги!P11-'16'!I9</f>
        <v>83</v>
      </c>
      <c r="J9" s="53">
        <f t="shared" si="2"/>
        <v>79.047619047619051</v>
      </c>
      <c r="K9" s="80">
        <f>'[5]15'!J31</f>
        <v>7</v>
      </c>
      <c r="L9" s="80">
        <f>[20]послуги!AV11-'16'!L9</f>
        <v>0</v>
      </c>
      <c r="M9" s="53">
        <f t="shared" si="3"/>
        <v>0</v>
      </c>
      <c r="N9" s="83">
        <f>'[5]15'!M31</f>
        <v>6</v>
      </c>
      <c r="O9" s="80">
        <f>[20]послуги!BJ11-'16'!O9</f>
        <v>18</v>
      </c>
      <c r="P9" s="53">
        <f t="shared" si="4"/>
        <v>300</v>
      </c>
      <c r="Q9" s="80">
        <f>'[5]15'!P31</f>
        <v>579</v>
      </c>
      <c r="R9" s="46">
        <f>'[8]1'!$C12-'16'!R9</f>
        <v>304</v>
      </c>
      <c r="S9" s="53">
        <f t="shared" si="5"/>
        <v>52.504317789291889</v>
      </c>
      <c r="T9" s="66">
        <f>'[5]15'!R31</f>
        <v>465</v>
      </c>
      <c r="U9" s="46">
        <f>[20]послуги!DK11-'16'!U9</f>
        <v>256</v>
      </c>
      <c r="V9" s="53">
        <f t="shared" si="6"/>
        <v>55.053763440860216</v>
      </c>
      <c r="W9" s="80">
        <f>'[5]15'!T31</f>
        <v>437</v>
      </c>
      <c r="X9" s="46">
        <f>[20]послуги!DQ11-'16'!X9</f>
        <v>242</v>
      </c>
      <c r="Y9" s="53">
        <f t="shared" si="7"/>
        <v>55.377574370709382</v>
      </c>
      <c r="Z9" s="80">
        <f>'[5]15'!W31</f>
        <v>366</v>
      </c>
      <c r="AA9" s="46">
        <f>[20]послуги!DU11-'16'!AA9</f>
        <v>34</v>
      </c>
      <c r="AB9" s="53">
        <f t="shared" si="8"/>
        <v>9.2896174863387984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'[5]15'!B32</f>
        <v>4349</v>
      </c>
      <c r="C10" s="80">
        <f>[20]послуги!D12-'16'!C10</f>
        <v>3304</v>
      </c>
      <c r="D10" s="53">
        <f t="shared" si="0"/>
        <v>75.971487698321454</v>
      </c>
      <c r="E10" s="80">
        <f>'[5]15'!D32</f>
        <v>3875</v>
      </c>
      <c r="F10" s="80">
        <f>[20]послуги!H12-'16'!F10</f>
        <v>2899</v>
      </c>
      <c r="G10" s="53">
        <f t="shared" si="1"/>
        <v>74.812903225806451</v>
      </c>
      <c r="H10" s="80">
        <f>'[5]15'!G32</f>
        <v>552</v>
      </c>
      <c r="I10" s="80">
        <f>[20]послуги!P12-'16'!I10</f>
        <v>491</v>
      </c>
      <c r="J10" s="53">
        <f t="shared" si="2"/>
        <v>88.949275362318829</v>
      </c>
      <c r="K10" s="80">
        <f>'[5]15'!J32</f>
        <v>53</v>
      </c>
      <c r="L10" s="80">
        <f>[20]послуги!AV12-'16'!L10</f>
        <v>33</v>
      </c>
      <c r="M10" s="53">
        <f t="shared" si="3"/>
        <v>62.264150943396224</v>
      </c>
      <c r="N10" s="83">
        <f>'[5]15'!M32</f>
        <v>12</v>
      </c>
      <c r="O10" s="80">
        <f>[20]послуги!BJ12-'16'!O10</f>
        <v>4</v>
      </c>
      <c r="P10" s="53">
        <f t="shared" si="4"/>
        <v>33.333333333333329</v>
      </c>
      <c r="Q10" s="80">
        <f>'[5]15'!P32</f>
        <v>3456</v>
      </c>
      <c r="R10" s="46">
        <f>'[8]1'!$C13-'16'!R10</f>
        <v>2560</v>
      </c>
      <c r="S10" s="53">
        <f t="shared" si="5"/>
        <v>74.074074074074076</v>
      </c>
      <c r="T10" s="66">
        <f>'[5]15'!R32</f>
        <v>2420</v>
      </c>
      <c r="U10" s="46">
        <f>[20]послуги!DK12-'16'!U10</f>
        <v>1542</v>
      </c>
      <c r="V10" s="53">
        <f t="shared" si="6"/>
        <v>63.719008264462808</v>
      </c>
      <c r="W10" s="80">
        <f>'[5]15'!T32</f>
        <v>2341</v>
      </c>
      <c r="X10" s="46">
        <f>[20]послуги!DQ12-'16'!X10</f>
        <v>1356</v>
      </c>
      <c r="Y10" s="53">
        <f t="shared" si="7"/>
        <v>57.923964117898329</v>
      </c>
      <c r="Z10" s="80">
        <f>'[5]15'!W32</f>
        <v>1768</v>
      </c>
      <c r="AA10" s="46">
        <f>[20]послуги!DU12-'16'!AA10</f>
        <v>403</v>
      </c>
      <c r="AB10" s="53">
        <f t="shared" si="8"/>
        <v>22.794117647058822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'[5]15'!B33</f>
        <v>2161</v>
      </c>
      <c r="C11" s="80">
        <f>[20]послуги!D13-'16'!C11</f>
        <v>1507</v>
      </c>
      <c r="D11" s="53">
        <f t="shared" si="0"/>
        <v>69.736233225358632</v>
      </c>
      <c r="E11" s="80">
        <f>'[5]15'!D33</f>
        <v>2096</v>
      </c>
      <c r="F11" s="80">
        <f>[20]послуги!H13-'16'!F11</f>
        <v>1451</v>
      </c>
      <c r="G11" s="53">
        <f t="shared" si="1"/>
        <v>69.227099236641223</v>
      </c>
      <c r="H11" s="80">
        <f>'[5]15'!G33</f>
        <v>469</v>
      </c>
      <c r="I11" s="80">
        <f>[20]послуги!P13-'16'!I11</f>
        <v>292</v>
      </c>
      <c r="J11" s="53">
        <f t="shared" si="2"/>
        <v>62.260127931769723</v>
      </c>
      <c r="K11" s="80">
        <f>'[5]15'!J33</f>
        <v>120</v>
      </c>
      <c r="L11" s="80">
        <f>[20]послуги!AV13-'16'!L11</f>
        <v>30</v>
      </c>
      <c r="M11" s="53">
        <f t="shared" si="3"/>
        <v>25</v>
      </c>
      <c r="N11" s="83">
        <f>'[5]15'!M33</f>
        <v>69</v>
      </c>
      <c r="O11" s="80">
        <f>[20]послуги!BJ13-'16'!O11</f>
        <v>3</v>
      </c>
      <c r="P11" s="53">
        <f t="shared" si="4"/>
        <v>4.3478260869565215</v>
      </c>
      <c r="Q11" s="80">
        <f>'[5]15'!P33</f>
        <v>1923</v>
      </c>
      <c r="R11" s="46">
        <f>'[8]1'!$C14-'16'!R11</f>
        <v>1123</v>
      </c>
      <c r="S11" s="53">
        <f t="shared" si="5"/>
        <v>58.398335933437338</v>
      </c>
      <c r="T11" s="66">
        <f>'[5]15'!R33</f>
        <v>1304</v>
      </c>
      <c r="U11" s="46">
        <f>[20]послуги!DK13-'16'!U11</f>
        <v>636</v>
      </c>
      <c r="V11" s="53">
        <f t="shared" si="6"/>
        <v>48.773006134969329</v>
      </c>
      <c r="W11" s="80">
        <f>'[5]15'!T33</f>
        <v>1292</v>
      </c>
      <c r="X11" s="46">
        <f>[20]послуги!DQ13-'16'!X11</f>
        <v>604</v>
      </c>
      <c r="Y11" s="53">
        <f t="shared" si="7"/>
        <v>46.749226006191954</v>
      </c>
      <c r="Z11" s="80">
        <f>'[5]15'!W33</f>
        <v>1171</v>
      </c>
      <c r="AA11" s="46">
        <f>[20]послуги!DU13-'16'!AA11</f>
        <v>218</v>
      </c>
      <c r="AB11" s="53">
        <f t="shared" si="8"/>
        <v>18.616567036720753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'[5]15'!B34</f>
        <v>1651</v>
      </c>
      <c r="C12" s="80">
        <f>[20]послуги!D14-'16'!C12</f>
        <v>1250</v>
      </c>
      <c r="D12" s="53">
        <f t="shared" si="0"/>
        <v>75.711689884918229</v>
      </c>
      <c r="E12" s="80">
        <f>'[5]15'!D34</f>
        <v>1597</v>
      </c>
      <c r="F12" s="80">
        <f>[20]послуги!H14-'16'!F12</f>
        <v>1150</v>
      </c>
      <c r="G12" s="53">
        <f t="shared" si="1"/>
        <v>72.0100187852223</v>
      </c>
      <c r="H12" s="80">
        <f>'[5]15'!G34</f>
        <v>215</v>
      </c>
      <c r="I12" s="80">
        <f>[20]послуги!P14-'16'!I12</f>
        <v>257</v>
      </c>
      <c r="J12" s="53">
        <f t="shared" si="2"/>
        <v>119.53488372093024</v>
      </c>
      <c r="K12" s="80">
        <f>'[5]15'!J34</f>
        <v>25</v>
      </c>
      <c r="L12" s="80">
        <f>[20]послуги!AV14-'16'!L12</f>
        <v>9</v>
      </c>
      <c r="M12" s="53">
        <f t="shared" si="3"/>
        <v>36</v>
      </c>
      <c r="N12" s="83">
        <f>'[5]15'!M34</f>
        <v>9</v>
      </c>
      <c r="O12" s="80">
        <f>[20]послуги!BJ14-'16'!O12</f>
        <v>0</v>
      </c>
      <c r="P12" s="53">
        <f t="shared" si="4"/>
        <v>0</v>
      </c>
      <c r="Q12" s="80">
        <f>'[5]15'!P34</f>
        <v>1460</v>
      </c>
      <c r="R12" s="46">
        <f>'[8]1'!$C15-'16'!R12</f>
        <v>809</v>
      </c>
      <c r="S12" s="53">
        <f t="shared" si="5"/>
        <v>55.410958904109584</v>
      </c>
      <c r="T12" s="66">
        <f>'[5]15'!R34</f>
        <v>1105</v>
      </c>
      <c r="U12" s="46">
        <f>[20]послуги!DK14-'16'!U12</f>
        <v>546</v>
      </c>
      <c r="V12" s="53">
        <f t="shared" si="6"/>
        <v>49.411764705882355</v>
      </c>
      <c r="W12" s="80">
        <f>'[5]15'!T34</f>
        <v>1087</v>
      </c>
      <c r="X12" s="46">
        <f>[20]послуги!DQ14-'16'!X12</f>
        <v>508</v>
      </c>
      <c r="Y12" s="53">
        <f t="shared" si="7"/>
        <v>46.734130634774608</v>
      </c>
      <c r="Z12" s="80">
        <f>'[5]15'!W34</f>
        <v>913</v>
      </c>
      <c r="AA12" s="46">
        <f>[20]послуги!DU14-'16'!AA12</f>
        <v>161</v>
      </c>
      <c r="AB12" s="53">
        <f t="shared" si="8"/>
        <v>17.634173055859804</v>
      </c>
      <c r="AC12" s="29"/>
      <c r="AD12" s="32"/>
    </row>
    <row r="13" spans="1:32" ht="46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T3:V3"/>
    <mergeCell ref="B4:B5"/>
    <mergeCell ref="D4:D5"/>
    <mergeCell ref="T4:T5"/>
    <mergeCell ref="V4:V5"/>
    <mergeCell ref="M4:M5"/>
    <mergeCell ref="AB4:AB5"/>
    <mergeCell ref="U4:U5"/>
    <mergeCell ref="W4:W5"/>
    <mergeCell ref="X4:X5"/>
    <mergeCell ref="Y4:Y5"/>
    <mergeCell ref="C1:M1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B3:D3"/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Z4:Z5"/>
    <mergeCell ref="AA4:AA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F7" activePane="bottomRight" state="frozen"/>
      <selection activeCell="E12" sqref="E12"/>
      <selection pane="topRight" activeCell="E12" sqref="E12"/>
      <selection pane="bottomLeft" activeCell="E12" sqref="E12"/>
      <selection pane="bottomRight" activeCell="I21" sqref="I21"/>
    </sheetView>
  </sheetViews>
  <sheetFormatPr defaultRowHeight="14.25" x14ac:dyDescent="0.2"/>
  <cols>
    <col min="1" max="1" width="29.140625" style="37" customWidth="1"/>
    <col min="2" max="2" width="10.42578125" style="72" customWidth="1"/>
    <col min="3" max="3" width="11" style="37" customWidth="1"/>
    <col min="4" max="4" width="7.85546875" style="72" customWidth="1"/>
    <col min="5" max="5" width="10.140625" style="37" customWidth="1"/>
    <col min="6" max="6" width="9.5703125" style="37" customWidth="1"/>
    <col min="7" max="7" width="7.42578125" style="37" customWidth="1"/>
    <col min="8" max="8" width="10" style="37" customWidth="1"/>
    <col min="9" max="9" width="9.1406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8.5703125" style="37" customWidth="1"/>
    <col min="15" max="15" width="8.140625" style="37" customWidth="1"/>
    <col min="16" max="16" width="7.42578125" style="37" customWidth="1"/>
    <col min="17" max="17" width="8.5703125" style="37" customWidth="1"/>
    <col min="18" max="18" width="8.85546875" style="37" customWidth="1"/>
    <col min="19" max="19" width="7.28515625" style="37" customWidth="1"/>
    <col min="20" max="20" width="7.28515625" style="72" customWidth="1"/>
    <col min="21" max="21" width="9.7109375" style="37" customWidth="1"/>
    <col min="22" max="22" width="8.42578125" style="72" customWidth="1"/>
    <col min="23" max="23" width="8.28515625" style="37" customWidth="1"/>
    <col min="24" max="24" width="8.42578125" style="37" customWidth="1"/>
    <col min="25" max="25" width="8.28515625" style="37" customWidth="1"/>
    <col min="26" max="26" width="6.85546875" style="37" customWidth="1"/>
    <col min="27" max="27" width="7.85546875" style="37" customWidth="1"/>
    <col min="28" max="16384" width="9.140625" style="37"/>
  </cols>
  <sheetData>
    <row r="1" spans="1:32" s="22" customFormat="1" ht="59.25" customHeight="1" x14ac:dyDescent="0.35">
      <c r="C1" s="139" t="s">
        <v>79</v>
      </c>
      <c r="D1" s="139"/>
      <c r="E1" s="148"/>
      <c r="F1" s="148"/>
      <c r="G1" s="148"/>
      <c r="H1" s="148"/>
      <c r="I1" s="148"/>
      <c r="J1" s="148"/>
      <c r="K1" s="148"/>
      <c r="L1" s="148"/>
      <c r="M1" s="148"/>
      <c r="N1" s="57"/>
      <c r="O1" s="57"/>
      <c r="P1" s="57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3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1.2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6.5" customHeight="1" x14ac:dyDescent="0.25">
      <c r="A7" s="50" t="s">
        <v>21</v>
      </c>
      <c r="B7" s="79">
        <f>SUM(B8:B12)</f>
        <v>6497</v>
      </c>
      <c r="C7" s="28">
        <f>SUM(C8:C12)</f>
        <v>4098</v>
      </c>
      <c r="D7" s="52">
        <f>IF(B7=0,0,C7/B7)*100</f>
        <v>63.075265507157155</v>
      </c>
      <c r="E7" s="28">
        <f>SUM(E8:E12)</f>
        <v>6199</v>
      </c>
      <c r="F7" s="28">
        <f>SUM(F8:F12)</f>
        <v>3760</v>
      </c>
      <c r="G7" s="52">
        <f>IF(E7=0,0,F7/E7)*100</f>
        <v>60.654944345862241</v>
      </c>
      <c r="H7" s="28">
        <f>SUM(H8:H12)</f>
        <v>889</v>
      </c>
      <c r="I7" s="28">
        <f>SUM(I8:I12)</f>
        <v>476</v>
      </c>
      <c r="J7" s="52">
        <f>IF(H7=0,0,I7/H7)*100</f>
        <v>53.543307086614178</v>
      </c>
      <c r="K7" s="28">
        <f>SUM(K8:K12)</f>
        <v>344</v>
      </c>
      <c r="L7" s="28">
        <f>SUM(L8:L12)</f>
        <v>19</v>
      </c>
      <c r="M7" s="52">
        <f>IF(K7=0,0,L7/K7)*100</f>
        <v>5.5232558139534884</v>
      </c>
      <c r="N7" s="28">
        <f>SUM(N8:N12)</f>
        <v>107</v>
      </c>
      <c r="O7" s="28">
        <f>SUM(O8:O12)</f>
        <v>11</v>
      </c>
      <c r="P7" s="52">
        <f>IF(N7=0,0,O7/N7)*100</f>
        <v>10.2803738317757</v>
      </c>
      <c r="Q7" s="28">
        <f>SUM(Q8:Q12)</f>
        <v>5243</v>
      </c>
      <c r="R7" s="28">
        <f>SUM(R8:R12)</f>
        <v>2642</v>
      </c>
      <c r="S7" s="52">
        <f>IF(Q7=0,0,R7/Q7)*100</f>
        <v>50.390997520503532</v>
      </c>
      <c r="T7" s="79">
        <f>SUM(T8:T12)</f>
        <v>4031</v>
      </c>
      <c r="U7" s="28">
        <f>SUM(U8:U12)</f>
        <v>2151</v>
      </c>
      <c r="V7" s="52">
        <f>IF(T7=0,0,U7/T7)*100</f>
        <v>53.361448772016871</v>
      </c>
      <c r="W7" s="28">
        <f>SUM(W8:W12)</f>
        <v>3959</v>
      </c>
      <c r="X7" s="28">
        <f>SUM(X8:X12)</f>
        <v>1976</v>
      </c>
      <c r="Y7" s="52">
        <f>IF(W7=0,0,X7/W7)*100</f>
        <v>49.911593836827485</v>
      </c>
      <c r="Z7" s="28">
        <f>SUM(Z8:Z12)</f>
        <v>3273</v>
      </c>
      <c r="AA7" s="28">
        <f>SUM(AA8:AA12)</f>
        <v>478</v>
      </c>
      <c r="AB7" s="52">
        <f>IF(Z7=0,0,AA7/Z7)*100</f>
        <v>14.604338527344943</v>
      </c>
      <c r="AC7" s="29"/>
      <c r="AF7" s="33"/>
    </row>
    <row r="8" spans="1:32" s="33" customFormat="1" ht="18" customHeight="1" x14ac:dyDescent="0.25">
      <c r="A8" s="94" t="s">
        <v>60</v>
      </c>
      <c r="B8" s="92">
        <f>'[5]16'!B30</f>
        <v>1192</v>
      </c>
      <c r="C8" s="31">
        <f>[21]Шаблон!$M8+[21]Шаблон!$K8-[21]Шаблон!$L8+[22]Шаблон!$D8</f>
        <v>619</v>
      </c>
      <c r="D8" s="53">
        <f t="shared" ref="D8:D12" si="0">IF(B8=0,0,C8/B8)*100</f>
        <v>51.929530201342274</v>
      </c>
      <c r="E8" s="31">
        <f>'[5]16'!D30</f>
        <v>1169</v>
      </c>
      <c r="F8" s="31">
        <f>[22]Шаблон!$D8</f>
        <v>580</v>
      </c>
      <c r="G8" s="53">
        <f t="shared" ref="G8:G12" si="1">IF(E8=0,0,F8/E8)*100</f>
        <v>49.615055603079554</v>
      </c>
      <c r="H8" s="31">
        <f>'[5]16'!G30</f>
        <v>121</v>
      </c>
      <c r="I8" s="31">
        <f>[22]Шаблон!$F8+[21]Шаблон!$D8</f>
        <v>55</v>
      </c>
      <c r="J8" s="53">
        <f t="shared" ref="J8:J12" si="2">IF(H8=0,0,I8/H8)*100</f>
        <v>45.454545454545453</v>
      </c>
      <c r="K8" s="31">
        <f>'[5]16'!J30</f>
        <v>55</v>
      </c>
      <c r="L8" s="31">
        <f>[22]Шаблон!$J8</f>
        <v>0</v>
      </c>
      <c r="M8" s="53">
        <f t="shared" ref="M8:M12" si="3">IF(K8=0,0,L8/K8)*100</f>
        <v>0</v>
      </c>
      <c r="N8" s="83">
        <f>'[5]16'!M30</f>
        <v>18</v>
      </c>
      <c r="O8" s="31">
        <f>[22]Шаблон!$K8+[22]Шаблон!$L8+[21]Шаблон!$G8</f>
        <v>2</v>
      </c>
      <c r="P8" s="53">
        <f t="shared" ref="P8:P12" si="4">IF(N8=0,0,O8/N8)*100</f>
        <v>11.111111111111111</v>
      </c>
      <c r="Q8" s="31">
        <f>'[5]16'!P30</f>
        <v>767</v>
      </c>
      <c r="R8" s="46">
        <f>[22]Шаблон!$M8</f>
        <v>461</v>
      </c>
      <c r="S8" s="53">
        <f t="shared" ref="S8:S12" si="5">IF(Q8=0,0,R8/Q8)*100</f>
        <v>60.104302477183836</v>
      </c>
      <c r="T8" s="66">
        <f>'[5]16'!R30</f>
        <v>842</v>
      </c>
      <c r="U8" s="46">
        <f>[21]Шаблон!$M8+[22]Шаблон!$P8</f>
        <v>364</v>
      </c>
      <c r="V8" s="53">
        <f t="shared" ref="V8:V12" si="6">IF(T8=0,0,U8/T8)*100</f>
        <v>43.230403800475059</v>
      </c>
      <c r="W8" s="31">
        <f>'[5]16'!T30</f>
        <v>838</v>
      </c>
      <c r="X8" s="46">
        <f>[22]Шаблон!$P8</f>
        <v>342</v>
      </c>
      <c r="Y8" s="53">
        <f t="shared" ref="Y8:Y12" si="7">IF(W8=0,0,X8/W8)*100</f>
        <v>40.811455847255367</v>
      </c>
      <c r="Z8" s="31">
        <f>'[5]16'!W30</f>
        <v>655</v>
      </c>
      <c r="AA8" s="46">
        <f>[22]Шаблон!$T8</f>
        <v>69</v>
      </c>
      <c r="AB8" s="53">
        <f t="shared" ref="AB8:AB12" si="8">IF(Z8=0,0,AA8/Z8)*100</f>
        <v>10.534351145038167</v>
      </c>
      <c r="AC8" s="29"/>
      <c r="AD8" s="32"/>
    </row>
    <row r="9" spans="1:32" s="34" customFormat="1" ht="18" customHeight="1" x14ac:dyDescent="0.25">
      <c r="A9" s="94" t="s">
        <v>61</v>
      </c>
      <c r="B9" s="92">
        <f>'[5]16'!B31</f>
        <v>714</v>
      </c>
      <c r="C9" s="80">
        <f>[21]Шаблон!$M9+[21]Шаблон!$K9-[21]Шаблон!$L9+[22]Шаблон!$D9</f>
        <v>427</v>
      </c>
      <c r="D9" s="53">
        <f t="shared" si="0"/>
        <v>59.803921568627452</v>
      </c>
      <c r="E9" s="80">
        <f>'[5]16'!D31</f>
        <v>682</v>
      </c>
      <c r="F9" s="80">
        <f>[22]Шаблон!$D9</f>
        <v>386</v>
      </c>
      <c r="G9" s="53">
        <f t="shared" si="1"/>
        <v>56.598240469208214</v>
      </c>
      <c r="H9" s="80">
        <f>'[5]16'!G31</f>
        <v>47</v>
      </c>
      <c r="I9" s="80">
        <f>[22]Шаблон!$F9+[21]Шаблон!$D9</f>
        <v>38</v>
      </c>
      <c r="J9" s="53">
        <f t="shared" si="2"/>
        <v>80.851063829787222</v>
      </c>
      <c r="K9" s="80">
        <f>'[5]16'!J31</f>
        <v>1</v>
      </c>
      <c r="L9" s="80">
        <f>[22]Шаблон!$J9</f>
        <v>0</v>
      </c>
      <c r="M9" s="53">
        <f t="shared" si="3"/>
        <v>0</v>
      </c>
      <c r="N9" s="83">
        <f>'[5]16'!M31</f>
        <v>9</v>
      </c>
      <c r="O9" s="80">
        <f>[22]Шаблон!$K9+[22]Шаблон!$L9+[21]Шаблон!$G9</f>
        <v>4</v>
      </c>
      <c r="P9" s="53">
        <f t="shared" si="4"/>
        <v>44.444444444444443</v>
      </c>
      <c r="Q9" s="80">
        <f>'[5]16'!P31</f>
        <v>608</v>
      </c>
      <c r="R9" s="46">
        <f>[22]Шаблон!$M9</f>
        <v>230</v>
      </c>
      <c r="S9" s="53">
        <f t="shared" si="5"/>
        <v>37.828947368421048</v>
      </c>
      <c r="T9" s="66">
        <f>'[5]16'!R31</f>
        <v>506</v>
      </c>
      <c r="U9" s="46">
        <f>[21]Шаблон!$M9+[22]Шаблон!$P9</f>
        <v>277</v>
      </c>
      <c r="V9" s="53">
        <f t="shared" si="6"/>
        <v>54.743083003952563</v>
      </c>
      <c r="W9" s="80">
        <f>'[5]16'!T31</f>
        <v>482</v>
      </c>
      <c r="X9" s="46">
        <f>[22]Шаблон!$P9</f>
        <v>240</v>
      </c>
      <c r="Y9" s="53">
        <f t="shared" si="7"/>
        <v>49.792531120331951</v>
      </c>
      <c r="Z9" s="80">
        <f>'[5]16'!W31</f>
        <v>397</v>
      </c>
      <c r="AA9" s="46">
        <f>[22]Шаблон!$T9</f>
        <v>35</v>
      </c>
      <c r="AB9" s="53">
        <f t="shared" si="8"/>
        <v>8.8161209068010074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'[5]16'!B32</f>
        <v>1707</v>
      </c>
      <c r="C10" s="80">
        <f>[21]Шаблон!$M10+[21]Шаблон!$K10-[21]Шаблон!$L10+[22]Шаблон!$D10</f>
        <v>1350</v>
      </c>
      <c r="D10" s="53">
        <f t="shared" si="0"/>
        <v>79.086115992970122</v>
      </c>
      <c r="E10" s="80">
        <f>'[5]16'!D32</f>
        <v>1554</v>
      </c>
      <c r="F10" s="80">
        <f>[22]Шаблон!$D10</f>
        <v>1195</v>
      </c>
      <c r="G10" s="53">
        <f t="shared" si="1"/>
        <v>76.8983268983269</v>
      </c>
      <c r="H10" s="80">
        <f>'[5]16'!G32</f>
        <v>192</v>
      </c>
      <c r="I10" s="80">
        <f>[22]Шаблон!$F10+[21]Шаблон!$D10</f>
        <v>171</v>
      </c>
      <c r="J10" s="53">
        <f t="shared" si="2"/>
        <v>89.0625</v>
      </c>
      <c r="K10" s="80">
        <f>'[5]16'!J32</f>
        <v>76</v>
      </c>
      <c r="L10" s="80">
        <f>[22]Шаблон!$J10</f>
        <v>6</v>
      </c>
      <c r="M10" s="53">
        <f t="shared" si="3"/>
        <v>7.8947368421052628</v>
      </c>
      <c r="N10" s="83">
        <f>'[5]16'!M32</f>
        <v>20</v>
      </c>
      <c r="O10" s="80">
        <f>[22]Шаблон!$K10+[22]Шаблон!$L10+[21]Шаблон!$G10</f>
        <v>4</v>
      </c>
      <c r="P10" s="53">
        <f t="shared" si="4"/>
        <v>20</v>
      </c>
      <c r="Q10" s="80">
        <f>'[5]16'!P32</f>
        <v>1360</v>
      </c>
      <c r="R10" s="46">
        <f>[22]Шаблон!$M10</f>
        <v>806</v>
      </c>
      <c r="S10" s="53">
        <f t="shared" si="5"/>
        <v>59.264705882352942</v>
      </c>
      <c r="T10" s="66">
        <f>'[5]16'!R32</f>
        <v>1016</v>
      </c>
      <c r="U10" s="46">
        <f>[21]Шаблон!$M10+[22]Шаблон!$P10</f>
        <v>662</v>
      </c>
      <c r="V10" s="53">
        <f t="shared" si="6"/>
        <v>65.157480314960623</v>
      </c>
      <c r="W10" s="80">
        <f>'[5]16'!T32</f>
        <v>1001</v>
      </c>
      <c r="X10" s="46">
        <f>[22]Шаблон!$P10</f>
        <v>606</v>
      </c>
      <c r="Y10" s="53">
        <f t="shared" si="7"/>
        <v>60.539460539460542</v>
      </c>
      <c r="Z10" s="80">
        <f>'[5]16'!W32</f>
        <v>787</v>
      </c>
      <c r="AA10" s="46">
        <f>[22]Шаблон!$T10</f>
        <v>168</v>
      </c>
      <c r="AB10" s="53">
        <f t="shared" si="8"/>
        <v>21.346886912325285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'[5]16'!B33</f>
        <v>1627</v>
      </c>
      <c r="C11" s="80">
        <f>[21]Шаблон!$M11+[21]Шаблон!$K11-[21]Шаблон!$L11+[22]Шаблон!$D11</f>
        <v>891</v>
      </c>
      <c r="D11" s="53">
        <f t="shared" si="0"/>
        <v>54.763368162261827</v>
      </c>
      <c r="E11" s="80">
        <f>'[5]16'!D33</f>
        <v>1574</v>
      </c>
      <c r="F11" s="80">
        <f>[22]Шаблон!$D11</f>
        <v>845</v>
      </c>
      <c r="G11" s="53">
        <f t="shared" si="1"/>
        <v>53.684879288437102</v>
      </c>
      <c r="H11" s="80">
        <f>'[5]16'!G33</f>
        <v>346</v>
      </c>
      <c r="I11" s="80">
        <f>[22]Шаблон!$F11+[21]Шаблон!$D11</f>
        <v>105</v>
      </c>
      <c r="J11" s="53">
        <f t="shared" si="2"/>
        <v>30.346820809248555</v>
      </c>
      <c r="K11" s="80">
        <f>'[5]16'!J33</f>
        <v>120</v>
      </c>
      <c r="L11" s="80">
        <f>[22]Шаблон!$J11</f>
        <v>8</v>
      </c>
      <c r="M11" s="53">
        <f t="shared" si="3"/>
        <v>6.666666666666667</v>
      </c>
      <c r="N11" s="83">
        <f>'[5]16'!M33</f>
        <v>53</v>
      </c>
      <c r="O11" s="80">
        <f>[22]Шаблон!$K11+[22]Шаблон!$L11+[21]Шаблон!$G11</f>
        <v>1</v>
      </c>
      <c r="P11" s="53">
        <f t="shared" si="4"/>
        <v>1.8867924528301887</v>
      </c>
      <c r="Q11" s="80">
        <f>'[5]16'!P33</f>
        <v>1435</v>
      </c>
      <c r="R11" s="46">
        <f>[22]Шаблон!$M11</f>
        <v>664</v>
      </c>
      <c r="S11" s="53">
        <f t="shared" si="5"/>
        <v>46.271777003484324</v>
      </c>
      <c r="T11" s="66">
        <f>'[5]16'!R33</f>
        <v>838</v>
      </c>
      <c r="U11" s="46">
        <f>[21]Шаблон!$M11+[22]Шаблон!$P11</f>
        <v>468</v>
      </c>
      <c r="V11" s="53">
        <f t="shared" si="6"/>
        <v>55.847255369928405</v>
      </c>
      <c r="W11" s="80">
        <f>'[5]16'!T33</f>
        <v>827</v>
      </c>
      <c r="X11" s="46">
        <f>[22]Шаблон!$P11</f>
        <v>430</v>
      </c>
      <c r="Y11" s="53">
        <f t="shared" si="7"/>
        <v>51.995163240628784</v>
      </c>
      <c r="Z11" s="80">
        <f>'[5]16'!W33</f>
        <v>763</v>
      </c>
      <c r="AA11" s="46">
        <f>[22]Шаблон!$T11</f>
        <v>122</v>
      </c>
      <c r="AB11" s="53">
        <f t="shared" si="8"/>
        <v>15.989515072083879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'[5]16'!B34</f>
        <v>1257</v>
      </c>
      <c r="C12" s="80">
        <f>[21]Шаблон!$M12+[21]Шаблон!$K12-[21]Шаблон!$L12+[22]Шаблон!$D12</f>
        <v>811</v>
      </c>
      <c r="D12" s="53">
        <f t="shared" si="0"/>
        <v>64.518695306284798</v>
      </c>
      <c r="E12" s="80">
        <f>'[5]16'!D34</f>
        <v>1220</v>
      </c>
      <c r="F12" s="80">
        <f>[22]Шаблон!$D12</f>
        <v>754</v>
      </c>
      <c r="G12" s="53">
        <f t="shared" si="1"/>
        <v>61.803278688524586</v>
      </c>
      <c r="H12" s="80">
        <f>'[5]16'!G34</f>
        <v>183</v>
      </c>
      <c r="I12" s="80">
        <f>[22]Шаблон!$F12+[21]Шаблон!$D12</f>
        <v>107</v>
      </c>
      <c r="J12" s="53">
        <f t="shared" si="2"/>
        <v>58.469945355191257</v>
      </c>
      <c r="K12" s="80">
        <f>'[5]16'!J34</f>
        <v>92</v>
      </c>
      <c r="L12" s="80">
        <f>[22]Шаблон!$J12</f>
        <v>5</v>
      </c>
      <c r="M12" s="53">
        <f t="shared" si="3"/>
        <v>5.4347826086956523</v>
      </c>
      <c r="N12" s="83">
        <f>'[5]16'!M34</f>
        <v>7</v>
      </c>
      <c r="O12" s="80">
        <f>[22]Шаблон!$K12+[22]Шаблон!$L12+[21]Шаблон!$G12</f>
        <v>0</v>
      </c>
      <c r="P12" s="53">
        <f t="shared" si="4"/>
        <v>0</v>
      </c>
      <c r="Q12" s="80">
        <f>'[5]16'!P34</f>
        <v>1073</v>
      </c>
      <c r="R12" s="46">
        <f>[22]Шаблон!$M12</f>
        <v>481</v>
      </c>
      <c r="S12" s="53">
        <f t="shared" si="5"/>
        <v>44.827586206896555</v>
      </c>
      <c r="T12" s="66">
        <f>'[5]16'!R34</f>
        <v>829</v>
      </c>
      <c r="U12" s="46">
        <f>[21]Шаблон!$M12+[22]Шаблон!$P12</f>
        <v>380</v>
      </c>
      <c r="V12" s="53">
        <f t="shared" si="6"/>
        <v>45.838359469240046</v>
      </c>
      <c r="W12" s="80">
        <f>'[5]16'!T34</f>
        <v>811</v>
      </c>
      <c r="X12" s="46">
        <f>[22]Шаблон!$P12</f>
        <v>358</v>
      </c>
      <c r="Y12" s="53">
        <f t="shared" si="7"/>
        <v>44.143033292231813</v>
      </c>
      <c r="Z12" s="80">
        <f>'[5]16'!W34</f>
        <v>671</v>
      </c>
      <c r="AA12" s="46">
        <f>[22]Шаблон!$T12</f>
        <v>84</v>
      </c>
      <c r="AB12" s="53">
        <f t="shared" si="8"/>
        <v>12.518628912071536</v>
      </c>
      <c r="AC12" s="29"/>
      <c r="AD12" s="32"/>
    </row>
    <row r="13" spans="1:32" ht="51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3:P3"/>
    <mergeCell ref="Z3:AB3"/>
    <mergeCell ref="AB4:AB5"/>
    <mergeCell ref="X4:X5"/>
    <mergeCell ref="Y4:Y5"/>
    <mergeCell ref="U4:U5"/>
    <mergeCell ref="P4:P5"/>
    <mergeCell ref="Q4:Q5"/>
    <mergeCell ref="R4:R5"/>
    <mergeCell ref="S4:S5"/>
    <mergeCell ref="T3:V3"/>
    <mergeCell ref="T4:T5"/>
    <mergeCell ref="V4:V5"/>
    <mergeCell ref="C1:M1"/>
    <mergeCell ref="G4:G5"/>
    <mergeCell ref="N13:AB13"/>
    <mergeCell ref="Q3:S3"/>
    <mergeCell ref="W3:Y3"/>
    <mergeCell ref="W4:W5"/>
    <mergeCell ref="N4:N5"/>
    <mergeCell ref="O4:O5"/>
    <mergeCell ref="X1:Y1"/>
    <mergeCell ref="AA4:AA5"/>
    <mergeCell ref="J4:J5"/>
    <mergeCell ref="K4:K5"/>
    <mergeCell ref="L4:L5"/>
    <mergeCell ref="Z4:Z5"/>
    <mergeCell ref="X2:Y2"/>
    <mergeCell ref="Z2:AA2"/>
    <mergeCell ref="A3:A5"/>
    <mergeCell ref="E3:G3"/>
    <mergeCell ref="H3:J3"/>
    <mergeCell ref="K3:M3"/>
    <mergeCell ref="C4:C5"/>
    <mergeCell ref="E4:E5"/>
    <mergeCell ref="F4:F5"/>
    <mergeCell ref="M4:M5"/>
    <mergeCell ref="H4:H5"/>
    <mergeCell ref="I4:I5"/>
    <mergeCell ref="B3:D3"/>
    <mergeCell ref="B4:B5"/>
    <mergeCell ref="D4:D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18" sqref="F18"/>
    </sheetView>
  </sheetViews>
  <sheetFormatPr defaultRowHeight="14.25" x14ac:dyDescent="0.2"/>
  <cols>
    <col min="1" max="1" width="24" style="37" customWidth="1"/>
    <col min="2" max="2" width="9.7109375" style="72" customWidth="1"/>
    <col min="3" max="3" width="8" style="72" customWidth="1"/>
    <col min="4" max="4" width="10.85546875" style="37" customWidth="1"/>
    <col min="5" max="5" width="9.7109375" style="37" customWidth="1"/>
    <col min="6" max="6" width="10" style="37" customWidth="1"/>
    <col min="7" max="7" width="7.42578125" style="37" customWidth="1"/>
    <col min="8" max="8" width="9" style="37" customWidth="1"/>
    <col min="9" max="9" width="8.28515625" style="37" customWidth="1"/>
    <col min="10" max="10" width="8.7109375" style="37" customWidth="1"/>
    <col min="11" max="11" width="11" style="37" customWidth="1"/>
    <col min="12" max="12" width="10.7109375" style="37" customWidth="1"/>
    <col min="13" max="13" width="9" style="37" customWidth="1"/>
    <col min="14" max="15" width="7.7109375" style="37" customWidth="1"/>
    <col min="16" max="16" width="8.140625" style="37" customWidth="1"/>
    <col min="17" max="17" width="7" style="37" customWidth="1"/>
    <col min="18" max="18" width="8.28515625" style="37" customWidth="1"/>
    <col min="19" max="19" width="8.140625" style="37" customWidth="1"/>
    <col min="20" max="20" width="7" style="72" customWidth="1"/>
    <col min="21" max="21" width="6.28515625" style="72" customWidth="1"/>
    <col min="22" max="22" width="8.85546875" style="37" customWidth="1"/>
    <col min="23" max="23" width="8.28515625" style="37" customWidth="1"/>
    <col min="24" max="24" width="8.42578125" style="37" customWidth="1"/>
    <col min="25" max="25" width="7.5703125" style="37" customWidth="1"/>
    <col min="26" max="26" width="7.42578125" style="37" customWidth="1"/>
    <col min="27" max="27" width="8" style="37" customWidth="1"/>
    <col min="28" max="16384" width="9.140625" style="37"/>
  </cols>
  <sheetData>
    <row r="1" spans="1:32" s="22" customFormat="1" ht="75.75" customHeight="1" x14ac:dyDescent="0.35">
      <c r="B1" s="108" t="s">
        <v>69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1"/>
      <c r="O1" s="21"/>
      <c r="P1" s="21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4.25" customHeight="1" x14ac:dyDescent="0.25">
      <c r="A2" s="23"/>
      <c r="B2" s="68"/>
      <c r="C2" s="68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57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3.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4.5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5.75" customHeight="1" x14ac:dyDescent="0.25">
      <c r="A7" s="50" t="s">
        <v>21</v>
      </c>
      <c r="B7" s="79">
        <f>SUM(B8:B12)</f>
        <v>2667</v>
      </c>
      <c r="C7" s="79">
        <f>SUM(C8:C12)</f>
        <v>3075</v>
      </c>
      <c r="D7" s="52">
        <f>IF(B7=0,0,C7/B7)*100</f>
        <v>115.29808773903262</v>
      </c>
      <c r="E7" s="28">
        <f>SUM(E8:E12)</f>
        <v>2618</v>
      </c>
      <c r="F7" s="28">
        <f>SUM(F8:F12)</f>
        <v>2961</v>
      </c>
      <c r="G7" s="52">
        <f>IF(E7=0,0,F7/E7)*100</f>
        <v>113.10160427807487</v>
      </c>
      <c r="H7" s="28">
        <f>SUM(H8:H12)</f>
        <v>167</v>
      </c>
      <c r="I7" s="28">
        <f>SUM(I8:I12)</f>
        <v>213</v>
      </c>
      <c r="J7" s="52">
        <f>IF(H7=0,0,I7/H7)*100</f>
        <v>127.54491017964071</v>
      </c>
      <c r="K7" s="28">
        <f>SUM(K8:K12)</f>
        <v>33</v>
      </c>
      <c r="L7" s="28">
        <f>SUM(L8:L12)</f>
        <v>8</v>
      </c>
      <c r="M7" s="52">
        <f>IF(K7=0,0,L7/K7)*100</f>
        <v>24.242424242424242</v>
      </c>
      <c r="N7" s="82">
        <f>SUM(N8:N12)</f>
        <v>5</v>
      </c>
      <c r="O7" s="28">
        <f>SUM(O8:O12)</f>
        <v>22</v>
      </c>
      <c r="P7" s="52">
        <f>IF(N7=0,0,O7/N7)*100</f>
        <v>440.00000000000006</v>
      </c>
      <c r="Q7" s="28">
        <f>SUM(Q8:Q12)</f>
        <v>2280</v>
      </c>
      <c r="R7" s="28">
        <f>SUM(R8:R12)</f>
        <v>2456</v>
      </c>
      <c r="S7" s="52">
        <f>IF(Q7=0,0,R7/Q7)*100</f>
        <v>107.71929824561404</v>
      </c>
      <c r="T7" s="79">
        <f>SUM(T8:T12)</f>
        <v>1577</v>
      </c>
      <c r="U7" s="79">
        <f>SUM(U8:U12)</f>
        <v>1889</v>
      </c>
      <c r="V7" s="52">
        <f>IF(T7=0,0,U7/T7)*100</f>
        <v>119.78440076093848</v>
      </c>
      <c r="W7" s="28">
        <f>SUM(W8:W12)</f>
        <v>1566</v>
      </c>
      <c r="X7" s="28">
        <f>SUM(X8:X12)</f>
        <v>1843</v>
      </c>
      <c r="Y7" s="52">
        <f>IF(W7=0,0,X7/W7)*100</f>
        <v>117.68837803320562</v>
      </c>
      <c r="Z7" s="28">
        <f>SUM(Z8:Z12)</f>
        <v>1259</v>
      </c>
      <c r="AA7" s="28">
        <f>SUM(AA8:AA12)</f>
        <v>594</v>
      </c>
      <c r="AB7" s="52">
        <f>IF(Z7=0,0,AA7/Z7)*100</f>
        <v>47.180301826846701</v>
      </c>
      <c r="AC7" s="29"/>
      <c r="AF7" s="33"/>
    </row>
    <row r="8" spans="1:32" s="33" customFormat="1" ht="18" customHeight="1" x14ac:dyDescent="0.25">
      <c r="A8" s="94" t="s">
        <v>60</v>
      </c>
      <c r="B8" s="92">
        <f>'[5]2'!B30</f>
        <v>239</v>
      </c>
      <c r="C8" s="80">
        <f>[6]Шаблон!$M8+[6]Шаблон!$K8-[6]Шаблон!$L8+[7]Шаблон!$D8</f>
        <v>333</v>
      </c>
      <c r="D8" s="53">
        <f t="shared" ref="D8:D12" si="0">IF(B8=0,0,C8/B8)*100</f>
        <v>139.3305439330544</v>
      </c>
      <c r="E8" s="31">
        <f>'[5]2'!D30</f>
        <v>238</v>
      </c>
      <c r="F8" s="31">
        <f>[7]Шаблон!$D8</f>
        <v>331</v>
      </c>
      <c r="G8" s="53">
        <f t="shared" ref="G8:G12" si="1">IF(E8=0,0,F8/E8)*100</f>
        <v>139.07563025210084</v>
      </c>
      <c r="H8" s="31">
        <f>'[5]2'!G30</f>
        <v>16</v>
      </c>
      <c r="I8" s="31">
        <f>[7]Шаблон!$F8+[6]Шаблон!$D8</f>
        <v>13</v>
      </c>
      <c r="J8" s="53">
        <f t="shared" ref="J8:J12" si="2">IF(H8=0,0,I8/H8)*100</f>
        <v>81.25</v>
      </c>
      <c r="K8" s="31">
        <f>'[5]2'!J30</f>
        <v>2</v>
      </c>
      <c r="L8" s="31">
        <f>[7]Шаблон!$J8</f>
        <v>0</v>
      </c>
      <c r="M8" s="53">
        <f t="shared" ref="M8:M12" si="3">IF(K8=0,0,L8/K8)*100</f>
        <v>0</v>
      </c>
      <c r="N8" s="83">
        <f>'[5]2'!M30</f>
        <v>1</v>
      </c>
      <c r="O8" s="31">
        <f>[7]Шаблон!$K8+[7]Шаблон!$L8+[6]Шаблон!$G8</f>
        <v>8</v>
      </c>
      <c r="P8" s="53">
        <f t="shared" ref="P8:P12" si="4">IF(N8=0,0,O8/N8)*100</f>
        <v>800</v>
      </c>
      <c r="Q8" s="93">
        <f>'[5]2'!P30</f>
        <v>175</v>
      </c>
      <c r="R8" s="46">
        <f>'[8]1'!$D11</f>
        <v>297</v>
      </c>
      <c r="S8" s="53">
        <f t="shared" ref="S8:S12" si="5">IF(Q8=0,0,R8/Q8)*100</f>
        <v>169.71428571428569</v>
      </c>
      <c r="T8" s="66">
        <f>'[5]2'!R30</f>
        <v>178</v>
      </c>
      <c r="U8" s="46">
        <f>[7]Шаблон!$P8+[6]Шаблон!$M8</f>
        <v>248</v>
      </c>
      <c r="V8" s="53">
        <f t="shared" ref="V8:V12" si="6">IF(T8=0,0,U8/T8)*100</f>
        <v>139.32584269662922</v>
      </c>
      <c r="W8" s="31">
        <f>'[5]2'!T30</f>
        <v>177</v>
      </c>
      <c r="X8" s="46">
        <f>[7]Шаблон!$P8</f>
        <v>247</v>
      </c>
      <c r="Y8" s="53">
        <f t="shared" ref="Y8:Y12" si="7">IF(W8=0,0,X8/W8)*100</f>
        <v>139.54802259887003</v>
      </c>
      <c r="Z8" s="31">
        <f>'[5]2'!W30</f>
        <v>126</v>
      </c>
      <c r="AA8" s="46">
        <f>[7]Шаблон!$T8</f>
        <v>67</v>
      </c>
      <c r="AB8" s="53">
        <f t="shared" ref="AB8:AB12" si="8">IF(Z8=0,0,AA8/Z8)*100</f>
        <v>53.174603174603178</v>
      </c>
      <c r="AC8" s="29"/>
      <c r="AD8" s="32"/>
    </row>
    <row r="9" spans="1:32" s="34" customFormat="1" ht="18" customHeight="1" x14ac:dyDescent="0.25">
      <c r="A9" s="94" t="s">
        <v>61</v>
      </c>
      <c r="B9" s="92">
        <f>'[5]2'!B31</f>
        <v>128</v>
      </c>
      <c r="C9" s="80">
        <f>[6]Шаблон!$M9+[6]Шаблон!$K9-[6]Шаблон!$L9+[7]Шаблон!$D9</f>
        <v>196</v>
      </c>
      <c r="D9" s="53">
        <f t="shared" si="0"/>
        <v>153.125</v>
      </c>
      <c r="E9" s="80">
        <f>'[5]2'!D31</f>
        <v>127</v>
      </c>
      <c r="F9" s="80">
        <f>[7]Шаблон!$D9</f>
        <v>193</v>
      </c>
      <c r="G9" s="53">
        <f t="shared" si="1"/>
        <v>151.96850393700788</v>
      </c>
      <c r="H9" s="80">
        <f>'[5]2'!G31</f>
        <v>9</v>
      </c>
      <c r="I9" s="80">
        <f>[7]Шаблон!$F9+[6]Шаблон!$D9</f>
        <v>15</v>
      </c>
      <c r="J9" s="53">
        <f t="shared" si="2"/>
        <v>166.66666666666669</v>
      </c>
      <c r="K9" s="80">
        <f>'[5]2'!J31</f>
        <v>1</v>
      </c>
      <c r="L9" s="80">
        <f>[7]Шаблон!$J9</f>
        <v>0</v>
      </c>
      <c r="M9" s="53">
        <f t="shared" si="3"/>
        <v>0</v>
      </c>
      <c r="N9" s="83">
        <f>'[5]2'!M31</f>
        <v>1</v>
      </c>
      <c r="O9" s="80">
        <f>[7]Шаблон!$K9+[7]Шаблон!$L9+[6]Шаблон!$G9</f>
        <v>6</v>
      </c>
      <c r="P9" s="53">
        <f t="shared" si="4"/>
        <v>600</v>
      </c>
      <c r="Q9" s="93">
        <f>'[5]2'!P31</f>
        <v>113</v>
      </c>
      <c r="R9" s="46">
        <f>'[8]1'!$D12</f>
        <v>129</v>
      </c>
      <c r="S9" s="53">
        <f t="shared" si="5"/>
        <v>114.15929203539822</v>
      </c>
      <c r="T9" s="66">
        <f>'[5]2'!R31</f>
        <v>78</v>
      </c>
      <c r="U9" s="46">
        <f>[7]Шаблон!$P9+[6]Шаблон!$M9</f>
        <v>139</v>
      </c>
      <c r="V9" s="53">
        <f t="shared" si="6"/>
        <v>178.2051282051282</v>
      </c>
      <c r="W9" s="80">
        <f>'[5]2'!T31</f>
        <v>77</v>
      </c>
      <c r="X9" s="46">
        <f>[7]Шаблон!$P9</f>
        <v>138</v>
      </c>
      <c r="Y9" s="53">
        <f t="shared" si="7"/>
        <v>179.22077922077921</v>
      </c>
      <c r="Z9" s="80">
        <f>'[5]2'!W31</f>
        <v>60</v>
      </c>
      <c r="AA9" s="46">
        <f>[7]Шаблон!$T9</f>
        <v>30</v>
      </c>
      <c r="AB9" s="53">
        <f t="shared" si="8"/>
        <v>50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'[5]2'!B32</f>
        <v>1362</v>
      </c>
      <c r="C10" s="80">
        <f>[6]Шаблон!$M10+[6]Шаблон!$K10-[6]Шаблон!$L10+[7]Шаблон!$D10</f>
        <v>1419</v>
      </c>
      <c r="D10" s="53">
        <f t="shared" si="0"/>
        <v>104.18502202643171</v>
      </c>
      <c r="E10" s="80">
        <f>'[5]2'!D32</f>
        <v>1329</v>
      </c>
      <c r="F10" s="80">
        <f>[7]Шаблон!$D10</f>
        <v>1338</v>
      </c>
      <c r="G10" s="53">
        <f t="shared" si="1"/>
        <v>100.67720090293453</v>
      </c>
      <c r="H10" s="80">
        <f>'[5]2'!G32</f>
        <v>80</v>
      </c>
      <c r="I10" s="80">
        <f>[7]Шаблон!$F10+[6]Шаблон!$D10</f>
        <v>103</v>
      </c>
      <c r="J10" s="53">
        <f t="shared" si="2"/>
        <v>128.75</v>
      </c>
      <c r="K10" s="80">
        <f>'[5]2'!J32</f>
        <v>17</v>
      </c>
      <c r="L10" s="80">
        <f>[7]Шаблон!$J10</f>
        <v>4</v>
      </c>
      <c r="M10" s="53">
        <f t="shared" si="3"/>
        <v>23.52941176470588</v>
      </c>
      <c r="N10" s="83">
        <f>'[5]2'!M32</f>
        <v>3</v>
      </c>
      <c r="O10" s="80">
        <f>[7]Шаблон!$K10+[7]Шаблон!$L10+[6]Шаблон!$G10</f>
        <v>6</v>
      </c>
      <c r="P10" s="53">
        <f t="shared" si="4"/>
        <v>200</v>
      </c>
      <c r="Q10" s="93">
        <f>'[5]2'!P32</f>
        <v>1170</v>
      </c>
      <c r="R10" s="46">
        <f>'[8]1'!$D13</f>
        <v>1150</v>
      </c>
      <c r="S10" s="53">
        <f t="shared" si="5"/>
        <v>98.290598290598282</v>
      </c>
      <c r="T10" s="66">
        <f>'[5]2'!R32</f>
        <v>758</v>
      </c>
      <c r="U10" s="46">
        <f>[7]Шаблон!$P10+[6]Шаблон!$M10</f>
        <v>823</v>
      </c>
      <c r="V10" s="53">
        <f t="shared" si="6"/>
        <v>108.57519788918206</v>
      </c>
      <c r="W10" s="80">
        <f>'[5]2'!T32</f>
        <v>754</v>
      </c>
      <c r="X10" s="46">
        <f>[7]Шаблон!$P10</f>
        <v>786</v>
      </c>
      <c r="Y10" s="53">
        <f t="shared" si="7"/>
        <v>104.24403183023874</v>
      </c>
      <c r="Z10" s="80">
        <f>'[5]2'!W32</f>
        <v>577</v>
      </c>
      <c r="AA10" s="46">
        <f>[7]Шаблон!$T10</f>
        <v>252</v>
      </c>
      <c r="AB10" s="53">
        <f t="shared" si="8"/>
        <v>43.67417677642981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'[5]2'!B33</f>
        <v>491</v>
      </c>
      <c r="C11" s="80">
        <f>[6]Шаблон!$M11+[6]Шаблон!$K11-[6]Шаблон!$L11+[7]Шаблон!$D11</f>
        <v>620</v>
      </c>
      <c r="D11" s="53">
        <f t="shared" si="0"/>
        <v>126.27291242362526</v>
      </c>
      <c r="E11" s="80">
        <f>'[5]2'!D33</f>
        <v>486</v>
      </c>
      <c r="F11" s="80">
        <f>[7]Шаблон!$D11</f>
        <v>607</v>
      </c>
      <c r="G11" s="53">
        <f t="shared" si="1"/>
        <v>124.89711934156378</v>
      </c>
      <c r="H11" s="80">
        <f>'[5]2'!G33</f>
        <v>34</v>
      </c>
      <c r="I11" s="80">
        <f>[7]Шаблон!$F11+[6]Шаблон!$D11</f>
        <v>39</v>
      </c>
      <c r="J11" s="53">
        <f t="shared" si="2"/>
        <v>114.70588235294117</v>
      </c>
      <c r="K11" s="80">
        <f>'[5]2'!J33</f>
        <v>7</v>
      </c>
      <c r="L11" s="80">
        <f>[7]Шаблон!$J11</f>
        <v>3</v>
      </c>
      <c r="M11" s="53">
        <f t="shared" si="3"/>
        <v>42.857142857142854</v>
      </c>
      <c r="N11" s="83">
        <f>'[5]2'!M33</f>
        <v>0</v>
      </c>
      <c r="O11" s="80">
        <f>[7]Шаблон!$K11+[7]Шаблон!$L11+[6]Шаблон!$G11</f>
        <v>2</v>
      </c>
      <c r="P11" s="53">
        <f t="shared" si="4"/>
        <v>0</v>
      </c>
      <c r="Q11" s="93">
        <f>'[5]2'!P33</f>
        <v>429</v>
      </c>
      <c r="R11" s="46">
        <f>'[8]1'!$D14</f>
        <v>510</v>
      </c>
      <c r="S11" s="53">
        <f t="shared" si="5"/>
        <v>118.88111888111888</v>
      </c>
      <c r="T11" s="66">
        <f>'[5]2'!R33</f>
        <v>284</v>
      </c>
      <c r="U11" s="46">
        <f>[7]Шаблон!$P11+[6]Шаблон!$M11</f>
        <v>391</v>
      </c>
      <c r="V11" s="53">
        <f t="shared" si="6"/>
        <v>137.67605633802816</v>
      </c>
      <c r="W11" s="80">
        <f>'[5]2'!T33</f>
        <v>282</v>
      </c>
      <c r="X11" s="46">
        <f>[7]Шаблон!$P11</f>
        <v>386</v>
      </c>
      <c r="Y11" s="53">
        <f t="shared" si="7"/>
        <v>136.87943262411349</v>
      </c>
      <c r="Z11" s="80">
        <f>'[5]2'!W33</f>
        <v>254</v>
      </c>
      <c r="AA11" s="46">
        <f>[7]Шаблон!$T11</f>
        <v>154</v>
      </c>
      <c r="AB11" s="53">
        <f t="shared" si="8"/>
        <v>60.629921259842526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'[5]2'!B34</f>
        <v>447</v>
      </c>
      <c r="C12" s="80">
        <f>[6]Шаблон!$M12+[6]Шаблон!$K12-[6]Шаблон!$L12+[7]Шаблон!$D12</f>
        <v>507</v>
      </c>
      <c r="D12" s="53">
        <f t="shared" si="0"/>
        <v>113.42281879194631</v>
      </c>
      <c r="E12" s="80">
        <f>'[5]2'!D34</f>
        <v>438</v>
      </c>
      <c r="F12" s="80">
        <f>[7]Шаблон!$D12</f>
        <v>492</v>
      </c>
      <c r="G12" s="53">
        <f t="shared" si="1"/>
        <v>112.32876712328768</v>
      </c>
      <c r="H12" s="80">
        <f>'[5]2'!G34</f>
        <v>28</v>
      </c>
      <c r="I12" s="80">
        <f>[7]Шаблон!$F12+[6]Шаблон!$D12</f>
        <v>43</v>
      </c>
      <c r="J12" s="53">
        <f t="shared" si="2"/>
        <v>153.57142857142858</v>
      </c>
      <c r="K12" s="80">
        <f>'[5]2'!J34</f>
        <v>6</v>
      </c>
      <c r="L12" s="80">
        <f>[7]Шаблон!$J12</f>
        <v>1</v>
      </c>
      <c r="M12" s="53">
        <f t="shared" si="3"/>
        <v>16.666666666666664</v>
      </c>
      <c r="N12" s="83">
        <f>'[5]2'!M34</f>
        <v>0</v>
      </c>
      <c r="O12" s="80">
        <f>[7]Шаблон!$K12+[7]Шаблон!$L12+[6]Шаблон!$G12</f>
        <v>0</v>
      </c>
      <c r="P12" s="53">
        <f t="shared" si="4"/>
        <v>0</v>
      </c>
      <c r="Q12" s="93">
        <f>'[5]2'!P34</f>
        <v>393</v>
      </c>
      <c r="R12" s="46">
        <f>'[8]1'!$D15</f>
        <v>370</v>
      </c>
      <c r="S12" s="53">
        <f t="shared" si="5"/>
        <v>94.147582697201017</v>
      </c>
      <c r="T12" s="66">
        <f>'[5]2'!R34</f>
        <v>279</v>
      </c>
      <c r="U12" s="46">
        <f>[7]Шаблон!$P12+[6]Шаблон!$M12</f>
        <v>288</v>
      </c>
      <c r="V12" s="53">
        <f t="shared" si="6"/>
        <v>103.2258064516129</v>
      </c>
      <c r="W12" s="80">
        <f>'[5]2'!T34</f>
        <v>276</v>
      </c>
      <c r="X12" s="46">
        <f>[7]Шаблон!$P12</f>
        <v>286</v>
      </c>
      <c r="Y12" s="53">
        <f t="shared" si="7"/>
        <v>103.62318840579709</v>
      </c>
      <c r="Z12" s="80">
        <f>'[5]2'!W34</f>
        <v>242</v>
      </c>
      <c r="AA12" s="46">
        <f>[7]Шаблон!$T12</f>
        <v>91</v>
      </c>
      <c r="AB12" s="53">
        <f t="shared" si="8"/>
        <v>37.603305785123972</v>
      </c>
      <c r="AC12" s="29"/>
      <c r="AD12" s="32"/>
    </row>
    <row r="13" spans="1:32" ht="60" customHeight="1" x14ac:dyDescent="0.2">
      <c r="A13" s="35"/>
      <c r="B13" s="71"/>
      <c r="C13" s="71"/>
      <c r="D13" s="35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73"/>
      <c r="D14" s="39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73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73"/>
      <c r="D16" s="39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X1:Y1"/>
    <mergeCell ref="Q3:S3"/>
    <mergeCell ref="Q4:Q5"/>
    <mergeCell ref="R4:R5"/>
    <mergeCell ref="S4:S5"/>
    <mergeCell ref="W4:W5"/>
    <mergeCell ref="T3:V3"/>
    <mergeCell ref="T4:T5"/>
    <mergeCell ref="U4:U5"/>
    <mergeCell ref="Z2:AA2"/>
    <mergeCell ref="O4:O5"/>
    <mergeCell ref="P4:P5"/>
    <mergeCell ref="V4:V5"/>
    <mergeCell ref="X4:X5"/>
    <mergeCell ref="B3:D3"/>
    <mergeCell ref="B4:B5"/>
    <mergeCell ref="C4:C5"/>
    <mergeCell ref="Z3:AB3"/>
    <mergeCell ref="Z4:Z5"/>
    <mergeCell ref="AA4:AA5"/>
    <mergeCell ref="AB4:AB5"/>
    <mergeCell ref="L4:L5"/>
    <mergeCell ref="M4:M5"/>
    <mergeCell ref="N4:N5"/>
    <mergeCell ref="I4:I5"/>
    <mergeCell ref="J4:J5"/>
    <mergeCell ref="B1:M1"/>
    <mergeCell ref="N13:AB13"/>
    <mergeCell ref="X2:Y2"/>
    <mergeCell ref="A3:A5"/>
    <mergeCell ref="E3:G3"/>
    <mergeCell ref="H3:J3"/>
    <mergeCell ref="K3:M3"/>
    <mergeCell ref="N3:P3"/>
    <mergeCell ref="W3:Y3"/>
    <mergeCell ref="D4:D5"/>
    <mergeCell ref="E4:E5"/>
    <mergeCell ref="F4:F5"/>
    <mergeCell ref="G4:G5"/>
    <mergeCell ref="Y4:Y5"/>
    <mergeCell ref="H4:H5"/>
    <mergeCell ref="K4:K5"/>
  </mergeCells>
  <pageMargins left="0.31496062992125984" right="0.31496062992125984" top="0.35433070866141736" bottom="0.35433070866141736" header="0.31496062992125984" footer="0.31496062992125984"/>
  <pageSetup paperSize="9" scale="89" orientation="landscape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zoomScale="70" zoomScaleNormal="70" zoomScaleSheetLayoutView="80" workbookViewId="0">
      <selection activeCell="A22" sqref="A22"/>
    </sheetView>
  </sheetViews>
  <sheetFormatPr defaultColWidth="8" defaultRowHeight="12.75" x14ac:dyDescent="0.2"/>
  <cols>
    <col min="1" max="1" width="60.85546875" style="2" customWidth="1"/>
    <col min="2" max="3" width="23.71093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6" t="s">
        <v>22</v>
      </c>
      <c r="B1" s="96"/>
      <c r="C1" s="96"/>
      <c r="D1" s="96"/>
      <c r="E1" s="96"/>
    </row>
    <row r="2" spans="1:11" s="3" customFormat="1" ht="23.25" customHeight="1" x14ac:dyDescent="0.25">
      <c r="A2" s="101" t="s">
        <v>0</v>
      </c>
      <c r="B2" s="97" t="s">
        <v>65</v>
      </c>
      <c r="C2" s="97" t="s">
        <v>66</v>
      </c>
      <c r="D2" s="99" t="s">
        <v>1</v>
      </c>
      <c r="E2" s="100"/>
    </row>
    <row r="3" spans="1:11" s="3" customFormat="1" ht="42" customHeight="1" x14ac:dyDescent="0.25">
      <c r="A3" s="102"/>
      <c r="B3" s="98"/>
      <c r="C3" s="98"/>
      <c r="D3" s="4" t="s">
        <v>2</v>
      </c>
      <c r="E3" s="5" t="s">
        <v>32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25</v>
      </c>
      <c r="B5" s="55">
        <f>'4'!B7</f>
        <v>955</v>
      </c>
      <c r="C5" s="54">
        <f>'4'!C7</f>
        <v>839</v>
      </c>
      <c r="D5" s="48">
        <f t="shared" ref="D5" si="0">C5/B5%</f>
        <v>87.853403141361255</v>
      </c>
      <c r="E5" s="49">
        <f t="shared" ref="E5" si="1">C5-B5</f>
        <v>-116</v>
      </c>
      <c r="K5" s="11"/>
    </row>
    <row r="6" spans="1:11" s="3" customFormat="1" ht="31.5" customHeight="1" x14ac:dyDescent="0.25">
      <c r="A6" s="9" t="s">
        <v>26</v>
      </c>
      <c r="B6" s="54">
        <f>'4'!E7</f>
        <v>953</v>
      </c>
      <c r="C6" s="54">
        <f>'4'!F7</f>
        <v>812</v>
      </c>
      <c r="D6" s="48">
        <f t="shared" ref="D6:D10" si="2">C6/B6%</f>
        <v>85.204616998950684</v>
      </c>
      <c r="E6" s="49">
        <f t="shared" ref="E6:E10" si="3">C6-B6</f>
        <v>-141</v>
      </c>
      <c r="K6" s="11"/>
    </row>
    <row r="7" spans="1:11" s="3" customFormat="1" ht="54.75" customHeight="1" x14ac:dyDescent="0.25">
      <c r="A7" s="12" t="s">
        <v>27</v>
      </c>
      <c r="B7" s="54">
        <f>'4'!H7</f>
        <v>48</v>
      </c>
      <c r="C7" s="54">
        <f>'4'!I7</f>
        <v>76</v>
      </c>
      <c r="D7" s="48">
        <f t="shared" si="2"/>
        <v>158.33333333333334</v>
      </c>
      <c r="E7" s="49">
        <f t="shared" si="3"/>
        <v>28</v>
      </c>
      <c r="K7" s="11"/>
    </row>
    <row r="8" spans="1:11" s="3" customFormat="1" ht="35.25" customHeight="1" x14ac:dyDescent="0.25">
      <c r="A8" s="13" t="s">
        <v>28</v>
      </c>
      <c r="B8" s="54">
        <f>'4'!K7</f>
        <v>12</v>
      </c>
      <c r="C8" s="54">
        <f>'4'!L7</f>
        <v>2</v>
      </c>
      <c r="D8" s="48">
        <f t="shared" si="2"/>
        <v>16.666666666666668</v>
      </c>
      <c r="E8" s="49">
        <f t="shared" si="3"/>
        <v>-10</v>
      </c>
      <c r="K8" s="11"/>
    </row>
    <row r="9" spans="1:11" s="3" customFormat="1" ht="45.75" customHeight="1" x14ac:dyDescent="0.25">
      <c r="A9" s="13" t="s">
        <v>15</v>
      </c>
      <c r="B9" s="54">
        <f>'4'!N7</f>
        <v>2</v>
      </c>
      <c r="C9" s="54">
        <f>'4'!O7</f>
        <v>8</v>
      </c>
      <c r="D9" s="48">
        <f t="shared" si="2"/>
        <v>400</v>
      </c>
      <c r="E9" s="49">
        <f t="shared" si="3"/>
        <v>6</v>
      </c>
      <c r="K9" s="11"/>
    </row>
    <row r="10" spans="1:11" s="3" customFormat="1" ht="55.5" customHeight="1" x14ac:dyDescent="0.25">
      <c r="A10" s="13" t="s">
        <v>29</v>
      </c>
      <c r="B10" s="54">
        <f>'4'!Q7</f>
        <v>842</v>
      </c>
      <c r="C10" s="54">
        <f>'4'!R7</f>
        <v>643</v>
      </c>
      <c r="D10" s="48">
        <f t="shared" si="2"/>
        <v>76.365795724465556</v>
      </c>
      <c r="E10" s="49">
        <f t="shared" si="3"/>
        <v>-199</v>
      </c>
      <c r="K10" s="11"/>
    </row>
    <row r="11" spans="1:11" s="3" customFormat="1" ht="12.75" customHeight="1" x14ac:dyDescent="0.25">
      <c r="A11" s="103" t="s">
        <v>4</v>
      </c>
      <c r="B11" s="104"/>
      <c r="C11" s="104"/>
      <c r="D11" s="104"/>
      <c r="E11" s="104"/>
      <c r="K11" s="11"/>
    </row>
    <row r="12" spans="1:11" s="3" customFormat="1" ht="15" customHeight="1" x14ac:dyDescent="0.25">
      <c r="A12" s="105"/>
      <c r="B12" s="106"/>
      <c r="C12" s="106"/>
      <c r="D12" s="106"/>
      <c r="E12" s="106"/>
      <c r="K12" s="11"/>
    </row>
    <row r="13" spans="1:11" s="3" customFormat="1" ht="20.25" customHeight="1" x14ac:dyDescent="0.25">
      <c r="A13" s="101" t="s">
        <v>0</v>
      </c>
      <c r="B13" s="107" t="s">
        <v>67</v>
      </c>
      <c r="C13" s="107" t="s">
        <v>68</v>
      </c>
      <c r="D13" s="99" t="s">
        <v>1</v>
      </c>
      <c r="E13" s="100"/>
      <c r="K13" s="11"/>
    </row>
    <row r="14" spans="1:11" ht="35.25" customHeight="1" x14ac:dyDescent="0.2">
      <c r="A14" s="102"/>
      <c r="B14" s="107"/>
      <c r="C14" s="107"/>
      <c r="D14" s="4" t="s">
        <v>2</v>
      </c>
      <c r="E14" s="5" t="s">
        <v>32</v>
      </c>
      <c r="K14" s="11"/>
    </row>
    <row r="15" spans="1:11" ht="24" customHeight="1" x14ac:dyDescent="0.2">
      <c r="A15" s="9" t="s">
        <v>59</v>
      </c>
      <c r="B15" s="55">
        <f>'4'!T7</f>
        <v>599</v>
      </c>
      <c r="C15" s="55">
        <f>'4'!U7</f>
        <v>400</v>
      </c>
      <c r="D15" s="48">
        <f t="shared" ref="D15" si="4">C15/B15%</f>
        <v>66.777963272120203</v>
      </c>
      <c r="E15" s="49">
        <f t="shared" ref="E15" si="5">C15-B15</f>
        <v>-199</v>
      </c>
      <c r="K15" s="11"/>
    </row>
    <row r="16" spans="1:11" ht="25.5" customHeight="1" x14ac:dyDescent="0.2">
      <c r="A16" s="1" t="s">
        <v>26</v>
      </c>
      <c r="B16" s="55">
        <f>'4'!W7</f>
        <v>598</v>
      </c>
      <c r="C16" s="55">
        <f>'4'!X7</f>
        <v>386</v>
      </c>
      <c r="D16" s="48">
        <f t="shared" ref="D16:D17" si="6">C16/B16%</f>
        <v>64.548494983277592</v>
      </c>
      <c r="E16" s="49">
        <f t="shared" ref="E16:E17" si="7">C16-B16</f>
        <v>-212</v>
      </c>
      <c r="K16" s="11"/>
    </row>
    <row r="17" spans="1:11" ht="33.75" customHeight="1" x14ac:dyDescent="0.2">
      <c r="A17" s="1" t="s">
        <v>30</v>
      </c>
      <c r="B17" s="55">
        <f>'4'!Z7</f>
        <v>503</v>
      </c>
      <c r="C17" s="55">
        <f>'4'!AA7</f>
        <v>120</v>
      </c>
      <c r="D17" s="48">
        <f t="shared" si="6"/>
        <v>23.856858846918488</v>
      </c>
      <c r="E17" s="49">
        <f t="shared" si="7"/>
        <v>-383</v>
      </c>
      <c r="K17" s="11"/>
    </row>
    <row r="18" spans="1:11" ht="57.75" customHeight="1" x14ac:dyDescent="0.2">
      <c r="A18" s="95"/>
      <c r="B18" s="95"/>
      <c r="C18" s="95"/>
      <c r="D18" s="95"/>
      <c r="E18" s="9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Q29" sqref="Q29"/>
    </sheetView>
  </sheetViews>
  <sheetFormatPr defaultRowHeight="14.25" x14ac:dyDescent="0.2"/>
  <cols>
    <col min="1" max="1" width="29.140625" style="37" customWidth="1"/>
    <col min="2" max="2" width="10.85546875" style="72" customWidth="1"/>
    <col min="3" max="3" width="9.5703125" style="37" customWidth="1"/>
    <col min="4" max="4" width="6.85546875" style="72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4" width="7.85546875" style="37" customWidth="1"/>
    <col min="15" max="15" width="8.28515625" style="37" customWidth="1"/>
    <col min="16" max="16" width="8.140625" style="37" customWidth="1"/>
    <col min="17" max="17" width="8.42578125" style="37" customWidth="1"/>
    <col min="18" max="19" width="8.140625" style="37" customWidth="1"/>
    <col min="20" max="20" width="8.140625" style="72" customWidth="1"/>
    <col min="21" max="21" width="10.42578125" style="37" customWidth="1"/>
    <col min="22" max="22" width="8" style="72" customWidth="1"/>
    <col min="23" max="23" width="7.140625" style="37" customWidth="1"/>
    <col min="24" max="24" width="8" style="37" customWidth="1"/>
    <col min="25" max="25" width="8.28515625" style="37" customWidth="1"/>
    <col min="26" max="26" width="8.140625" style="37" customWidth="1"/>
    <col min="27" max="27" width="7.5703125" style="37" customWidth="1"/>
    <col min="28" max="16384" width="9.140625" style="37"/>
  </cols>
  <sheetData>
    <row r="1" spans="1:32" s="22" customFormat="1" ht="42" customHeight="1" x14ac:dyDescent="0.35">
      <c r="C1" s="121" t="s">
        <v>70</v>
      </c>
      <c r="D1" s="121"/>
      <c r="E1" s="109"/>
      <c r="F1" s="109"/>
      <c r="G1" s="109"/>
      <c r="H1" s="109"/>
      <c r="I1" s="109"/>
      <c r="J1" s="109"/>
      <c r="K1" s="109"/>
      <c r="L1" s="109"/>
      <c r="M1" s="109"/>
      <c r="N1" s="21"/>
      <c r="O1" s="21"/>
      <c r="P1" s="21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7.5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9.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955</v>
      </c>
      <c r="C7" s="28">
        <f>SUM(C8:C12)</f>
        <v>839</v>
      </c>
      <c r="D7" s="52">
        <f>IF(B7=0,0,C7/B7)*100</f>
        <v>87.853403141361255</v>
      </c>
      <c r="E7" s="28">
        <f>SUM(E8:E12)</f>
        <v>953</v>
      </c>
      <c r="F7" s="28">
        <f>SUM(F8:F12)</f>
        <v>812</v>
      </c>
      <c r="G7" s="52">
        <f>IF(E7=0,0,F7/E7)*100</f>
        <v>85.204616998950684</v>
      </c>
      <c r="H7" s="28">
        <f>SUM(H8:H12)</f>
        <v>48</v>
      </c>
      <c r="I7" s="28">
        <f>SUM(I8:I12)</f>
        <v>76</v>
      </c>
      <c r="J7" s="52">
        <f>IF(H7=0,0,I7/H7)*100</f>
        <v>158.33333333333331</v>
      </c>
      <c r="K7" s="28">
        <f>SUM(K8:K12)</f>
        <v>12</v>
      </c>
      <c r="L7" s="28">
        <f>SUM(L8:L12)</f>
        <v>2</v>
      </c>
      <c r="M7" s="52">
        <f>IF(K7=0,0,L7/K7)*100</f>
        <v>16.666666666666664</v>
      </c>
      <c r="N7" s="28">
        <f>SUM(N8:N12)</f>
        <v>2</v>
      </c>
      <c r="O7" s="82">
        <f>SUM(O8:O12)</f>
        <v>8</v>
      </c>
      <c r="P7" s="52">
        <f>IF(N7=0,0,O7/N7)*100</f>
        <v>400</v>
      </c>
      <c r="Q7" s="28">
        <f>SUM(Q8:Q12)</f>
        <v>842</v>
      </c>
      <c r="R7" s="28">
        <f>SUM(R8:R12)</f>
        <v>643</v>
      </c>
      <c r="S7" s="52">
        <f>IF(Q7=0,0,R7/Q7)*100</f>
        <v>76.365795724465556</v>
      </c>
      <c r="T7" s="79">
        <f>SUM(T8:T12)</f>
        <v>599</v>
      </c>
      <c r="U7" s="28">
        <f>SUM(U8:U12)</f>
        <v>400</v>
      </c>
      <c r="V7" s="52">
        <f>IF(T7=0,0,U7/T7)*100</f>
        <v>66.777963272120203</v>
      </c>
      <c r="W7" s="28">
        <f>SUM(W8:W12)</f>
        <v>598</v>
      </c>
      <c r="X7" s="28">
        <f>SUM(X8:X12)</f>
        <v>386</v>
      </c>
      <c r="Y7" s="52">
        <f>IF(W7=0,0,X7/W7)*100</f>
        <v>64.548494983277592</v>
      </c>
      <c r="Z7" s="28">
        <f>SUM(Z8:Z12)</f>
        <v>503</v>
      </c>
      <c r="AA7" s="28">
        <f>SUM(AA8:AA12)</f>
        <v>120</v>
      </c>
      <c r="AB7" s="52">
        <f>IF(Z7=0,0,AA7/Z7)*100</f>
        <v>23.856858846918488</v>
      </c>
      <c r="AC7" s="29"/>
      <c r="AF7" s="33"/>
    </row>
    <row r="8" spans="1:32" s="33" customFormat="1" ht="18" customHeight="1" x14ac:dyDescent="0.25">
      <c r="A8" s="94" t="s">
        <v>60</v>
      </c>
      <c r="B8" s="92">
        <f>'[5]4'!B30</f>
        <v>114</v>
      </c>
      <c r="C8" s="31">
        <f>[9]Шаблон!$M8+[9]Шаблон!$K8-[9]Шаблон!$L8+[10]Шаблон!$D8</f>
        <v>75</v>
      </c>
      <c r="D8" s="53">
        <f t="shared" ref="D8:D12" si="0">IF(B8=0,0,C8/B8)*100</f>
        <v>65.789473684210535</v>
      </c>
      <c r="E8" s="31">
        <f>'[5]4'!D30</f>
        <v>114</v>
      </c>
      <c r="F8" s="31">
        <f>[10]Шаблон!$D8</f>
        <v>75</v>
      </c>
      <c r="G8" s="53">
        <f t="shared" ref="G8:G12" si="1">IF(E8=0,0,F8/E8)*100</f>
        <v>65.789473684210535</v>
      </c>
      <c r="H8" s="31">
        <f>'[5]4'!G30</f>
        <v>4</v>
      </c>
      <c r="I8" s="31">
        <f>[10]Шаблон!$F8+[9]Шаблон!$D8</f>
        <v>3</v>
      </c>
      <c r="J8" s="53">
        <f t="shared" ref="J8:J12" si="2">IF(H8=0,0,I8/H8)*100</f>
        <v>75</v>
      </c>
      <c r="K8" s="31">
        <f>'[5]4'!J30</f>
        <v>0</v>
      </c>
      <c r="L8" s="31">
        <f>[10]Шаблон!$J8</f>
        <v>0</v>
      </c>
      <c r="M8" s="53">
        <f t="shared" ref="M8:M12" si="3">IF(K8=0,0,L8/K8)*100</f>
        <v>0</v>
      </c>
      <c r="N8" s="31">
        <f>'[5]4'!M30</f>
        <v>0</v>
      </c>
      <c r="O8" s="83">
        <f>[10]Шаблон!$K8+[10]Шаблон!$L8+[9]Шаблон!$G8</f>
        <v>5</v>
      </c>
      <c r="P8" s="53">
        <f t="shared" ref="P8:P12" si="4">IF(N8=0,0,O8/N8)*100</f>
        <v>0</v>
      </c>
      <c r="Q8" s="31">
        <f>'[5]4'!P30</f>
        <v>83</v>
      </c>
      <c r="R8" s="46">
        <f>'[8]1'!$E11</f>
        <v>58</v>
      </c>
      <c r="S8" s="53">
        <f t="shared" ref="S8:S12" si="5">IF(Q8=0,0,R8/Q8)*100</f>
        <v>69.879518072289159</v>
      </c>
      <c r="T8" s="66">
        <f>'[5]4'!R30</f>
        <v>77</v>
      </c>
      <c r="U8" s="46">
        <f>[9]Шаблон!$M8+[10]Шаблон!$P8</f>
        <v>44</v>
      </c>
      <c r="V8" s="53">
        <f t="shared" ref="V8:V12" si="6">IF(T8=0,0,U8/T8)*100</f>
        <v>57.142857142857139</v>
      </c>
      <c r="W8" s="31">
        <f>'[5]4'!T30</f>
        <v>77</v>
      </c>
      <c r="X8" s="46">
        <f>[10]Шаблон!$P8</f>
        <v>44</v>
      </c>
      <c r="Y8" s="53">
        <f t="shared" ref="Y8:Y12" si="7">IF(W8=0,0,X8/W8)*100</f>
        <v>57.142857142857139</v>
      </c>
      <c r="Z8" s="31">
        <f>'[5]4'!W30</f>
        <v>66</v>
      </c>
      <c r="AA8" s="46">
        <f>[10]Шаблон!$T8</f>
        <v>9</v>
      </c>
      <c r="AB8" s="53">
        <f t="shared" ref="AB8:AB12" si="8">IF(Z8=0,0,AA8/Z8)*100</f>
        <v>13.636363636363635</v>
      </c>
      <c r="AC8" s="29"/>
      <c r="AD8" s="32"/>
    </row>
    <row r="9" spans="1:32" s="34" customFormat="1" ht="18" customHeight="1" x14ac:dyDescent="0.25">
      <c r="A9" s="94" t="s">
        <v>61</v>
      </c>
      <c r="B9" s="92">
        <f>'[5]4'!B31</f>
        <v>55</v>
      </c>
      <c r="C9" s="80">
        <f>[9]Шаблон!$M9+[9]Шаблон!$K9-[9]Шаблон!$L9+[10]Шаблон!$D9</f>
        <v>47</v>
      </c>
      <c r="D9" s="53">
        <f t="shared" si="0"/>
        <v>85.454545454545453</v>
      </c>
      <c r="E9" s="80">
        <f>'[5]4'!D31</f>
        <v>55</v>
      </c>
      <c r="F9" s="80">
        <f>[10]Шаблон!$D9</f>
        <v>47</v>
      </c>
      <c r="G9" s="53">
        <f t="shared" si="1"/>
        <v>85.454545454545453</v>
      </c>
      <c r="H9" s="80">
        <f>'[5]4'!G31</f>
        <v>2</v>
      </c>
      <c r="I9" s="80">
        <f>[10]Шаблон!$F9+[9]Шаблон!$D9</f>
        <v>5</v>
      </c>
      <c r="J9" s="53">
        <f t="shared" si="2"/>
        <v>250</v>
      </c>
      <c r="K9" s="80">
        <f>'[5]4'!J31</f>
        <v>0</v>
      </c>
      <c r="L9" s="80">
        <f>[10]Шаблон!$J9</f>
        <v>0</v>
      </c>
      <c r="M9" s="53">
        <f t="shared" si="3"/>
        <v>0</v>
      </c>
      <c r="N9" s="80">
        <f>'[5]4'!M31</f>
        <v>1</v>
      </c>
      <c r="O9" s="83">
        <f>[10]Шаблон!$K9+[10]Шаблон!$L9+[9]Шаблон!$G9</f>
        <v>2</v>
      </c>
      <c r="P9" s="53">
        <f t="shared" si="4"/>
        <v>200</v>
      </c>
      <c r="Q9" s="80">
        <f>'[5]4'!P31</f>
        <v>48</v>
      </c>
      <c r="R9" s="46">
        <f>'[8]1'!$E12</f>
        <v>24</v>
      </c>
      <c r="S9" s="53">
        <f t="shared" si="5"/>
        <v>50</v>
      </c>
      <c r="T9" s="66">
        <f>'[5]4'!R31</f>
        <v>35</v>
      </c>
      <c r="U9" s="46">
        <f>[9]Шаблон!$M9+[10]Шаблон!$P9</f>
        <v>28</v>
      </c>
      <c r="V9" s="53">
        <f t="shared" si="6"/>
        <v>80</v>
      </c>
      <c r="W9" s="80">
        <f>'[5]4'!T31</f>
        <v>35</v>
      </c>
      <c r="X9" s="46">
        <f>[10]Шаблон!$P9</f>
        <v>28</v>
      </c>
      <c r="Y9" s="53">
        <f t="shared" si="7"/>
        <v>80</v>
      </c>
      <c r="Z9" s="80">
        <f>'[5]4'!W31</f>
        <v>31</v>
      </c>
      <c r="AA9" s="46">
        <f>[10]Шаблон!$T9</f>
        <v>1</v>
      </c>
      <c r="AB9" s="53">
        <f t="shared" si="8"/>
        <v>3.225806451612903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'[5]4'!B32</f>
        <v>386</v>
      </c>
      <c r="C10" s="80">
        <f>[9]Шаблон!$M10+[9]Шаблон!$K10-[9]Шаблон!$L10+[10]Шаблон!$D10</f>
        <v>391</v>
      </c>
      <c r="D10" s="53">
        <f t="shared" si="0"/>
        <v>101.29533678756476</v>
      </c>
      <c r="E10" s="80">
        <f>'[5]4'!D32</f>
        <v>385</v>
      </c>
      <c r="F10" s="80">
        <f>[10]Шаблон!$D10</f>
        <v>370</v>
      </c>
      <c r="G10" s="53">
        <f t="shared" si="1"/>
        <v>96.103896103896105</v>
      </c>
      <c r="H10" s="80">
        <f>'[5]4'!G32</f>
        <v>20</v>
      </c>
      <c r="I10" s="80">
        <f>[10]Шаблон!$F10+[9]Шаблон!$D10</f>
        <v>32</v>
      </c>
      <c r="J10" s="53">
        <f t="shared" si="2"/>
        <v>160</v>
      </c>
      <c r="K10" s="80">
        <f>'[5]4'!J32</f>
        <v>4</v>
      </c>
      <c r="L10" s="80">
        <f>[10]Шаблон!$J10</f>
        <v>1</v>
      </c>
      <c r="M10" s="53">
        <f t="shared" si="3"/>
        <v>25</v>
      </c>
      <c r="N10" s="80">
        <f>'[5]4'!M32</f>
        <v>1</v>
      </c>
      <c r="O10" s="83">
        <f>[10]Шаблон!$K10+[10]Шаблон!$L10+[9]Шаблон!$G10</f>
        <v>0</v>
      </c>
      <c r="P10" s="53">
        <f t="shared" si="4"/>
        <v>0</v>
      </c>
      <c r="Q10" s="80">
        <f>'[5]4'!P32</f>
        <v>354</v>
      </c>
      <c r="R10" s="46">
        <f>'[8]1'!$E13</f>
        <v>325</v>
      </c>
      <c r="S10" s="53">
        <f t="shared" si="5"/>
        <v>91.807909604519779</v>
      </c>
      <c r="T10" s="66">
        <f>'[5]4'!R32</f>
        <v>226</v>
      </c>
      <c r="U10" s="46">
        <f>[9]Шаблон!$M10+[10]Шаблон!$P10</f>
        <v>197</v>
      </c>
      <c r="V10" s="53">
        <f t="shared" si="6"/>
        <v>87.16814159292035</v>
      </c>
      <c r="W10" s="80">
        <f>'[5]4'!T32</f>
        <v>225</v>
      </c>
      <c r="X10" s="46">
        <f>[10]Шаблон!$P10</f>
        <v>186</v>
      </c>
      <c r="Y10" s="53">
        <f t="shared" si="7"/>
        <v>82.666666666666671</v>
      </c>
      <c r="Z10" s="80">
        <f>'[5]4'!W32</f>
        <v>170</v>
      </c>
      <c r="AA10" s="46">
        <f>[10]Шаблон!$T10</f>
        <v>60</v>
      </c>
      <c r="AB10" s="53">
        <f t="shared" si="8"/>
        <v>35.294117647058826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'[5]4'!B33</f>
        <v>251</v>
      </c>
      <c r="C11" s="80">
        <f>[9]Шаблон!$M11+[9]Шаблон!$K11-[9]Шаблон!$L11+[10]Шаблон!$D11</f>
        <v>193</v>
      </c>
      <c r="D11" s="53">
        <f t="shared" si="0"/>
        <v>76.892430278884461</v>
      </c>
      <c r="E11" s="80">
        <f>'[5]4'!D33</f>
        <v>251</v>
      </c>
      <c r="F11" s="80">
        <f>[10]Шаблон!$D11</f>
        <v>189</v>
      </c>
      <c r="G11" s="53">
        <f t="shared" si="1"/>
        <v>75.298804780876495</v>
      </c>
      <c r="H11" s="80">
        <f>'[5]4'!G33</f>
        <v>16</v>
      </c>
      <c r="I11" s="80">
        <f>[10]Шаблон!$F11+[9]Шаблон!$D11</f>
        <v>14</v>
      </c>
      <c r="J11" s="53">
        <f t="shared" si="2"/>
        <v>87.5</v>
      </c>
      <c r="K11" s="80">
        <f>'[5]4'!J33</f>
        <v>6</v>
      </c>
      <c r="L11" s="80">
        <f>[10]Шаблон!$J11</f>
        <v>1</v>
      </c>
      <c r="M11" s="53">
        <f t="shared" si="3"/>
        <v>16.666666666666664</v>
      </c>
      <c r="N11" s="80">
        <f>'[5]4'!M33</f>
        <v>0</v>
      </c>
      <c r="O11" s="83">
        <f>[10]Шаблон!$K11+[10]Шаблон!$L11+[9]Шаблон!$G11</f>
        <v>1</v>
      </c>
      <c r="P11" s="53">
        <f t="shared" si="4"/>
        <v>0</v>
      </c>
      <c r="Q11" s="80">
        <f>'[5]4'!P33</f>
        <v>223</v>
      </c>
      <c r="R11" s="46">
        <f>'[8]1'!$E14</f>
        <v>151</v>
      </c>
      <c r="S11" s="53">
        <f t="shared" si="5"/>
        <v>67.713004484304932</v>
      </c>
      <c r="T11" s="66">
        <f>'[5]4'!R33</f>
        <v>154</v>
      </c>
      <c r="U11" s="46">
        <f>[9]Шаблон!$M11+[10]Шаблон!$P11</f>
        <v>78</v>
      </c>
      <c r="V11" s="53">
        <f t="shared" si="6"/>
        <v>50.649350649350644</v>
      </c>
      <c r="W11" s="80">
        <f>'[5]4'!T33</f>
        <v>154</v>
      </c>
      <c r="X11" s="46">
        <f>[10]Шаблон!$P11</f>
        <v>75</v>
      </c>
      <c r="Y11" s="53">
        <f t="shared" si="7"/>
        <v>48.701298701298704</v>
      </c>
      <c r="Z11" s="80">
        <f>'[5]4'!W33</f>
        <v>140</v>
      </c>
      <c r="AA11" s="46">
        <f>[10]Шаблон!$T11</f>
        <v>33</v>
      </c>
      <c r="AB11" s="53">
        <f t="shared" si="8"/>
        <v>23.571428571428569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'[5]4'!B34</f>
        <v>149</v>
      </c>
      <c r="C12" s="80">
        <f>[9]Шаблон!$M12+[9]Шаблон!$K12-[9]Шаблон!$L12+[10]Шаблон!$D12</f>
        <v>133</v>
      </c>
      <c r="D12" s="53">
        <f t="shared" si="0"/>
        <v>89.261744966442961</v>
      </c>
      <c r="E12" s="80">
        <f>'[5]4'!D34</f>
        <v>148</v>
      </c>
      <c r="F12" s="80">
        <f>[10]Шаблон!$D12</f>
        <v>131</v>
      </c>
      <c r="G12" s="53">
        <f t="shared" si="1"/>
        <v>88.513513513513516</v>
      </c>
      <c r="H12" s="80">
        <f>'[5]4'!G34</f>
        <v>6</v>
      </c>
      <c r="I12" s="80">
        <f>[10]Шаблон!$F12+[9]Шаблон!$D12</f>
        <v>22</v>
      </c>
      <c r="J12" s="53">
        <f t="shared" si="2"/>
        <v>366.66666666666663</v>
      </c>
      <c r="K12" s="80">
        <f>'[5]4'!J34</f>
        <v>2</v>
      </c>
      <c r="L12" s="80">
        <f>[10]Шаблон!$J12</f>
        <v>0</v>
      </c>
      <c r="M12" s="53">
        <f t="shared" si="3"/>
        <v>0</v>
      </c>
      <c r="N12" s="80">
        <f>'[5]4'!M34</f>
        <v>0</v>
      </c>
      <c r="O12" s="83">
        <f>[10]Шаблон!$K12+[10]Шаблон!$L12+[9]Шаблон!$G12</f>
        <v>0</v>
      </c>
      <c r="P12" s="53">
        <f t="shared" si="4"/>
        <v>0</v>
      </c>
      <c r="Q12" s="80">
        <f>'[5]4'!P34</f>
        <v>134</v>
      </c>
      <c r="R12" s="46">
        <f>'[8]1'!$E15</f>
        <v>85</v>
      </c>
      <c r="S12" s="53">
        <f t="shared" si="5"/>
        <v>63.432835820895527</v>
      </c>
      <c r="T12" s="66">
        <f>'[5]4'!R34</f>
        <v>107</v>
      </c>
      <c r="U12" s="46">
        <f>[9]Шаблон!$M12+[10]Шаблон!$P12</f>
        <v>53</v>
      </c>
      <c r="V12" s="53">
        <f t="shared" si="6"/>
        <v>49.532710280373834</v>
      </c>
      <c r="W12" s="80">
        <f>'[5]4'!T34</f>
        <v>107</v>
      </c>
      <c r="X12" s="46">
        <f>[10]Шаблон!$P12</f>
        <v>53</v>
      </c>
      <c r="Y12" s="53">
        <f t="shared" si="7"/>
        <v>49.532710280373834</v>
      </c>
      <c r="Z12" s="80">
        <f>'[5]4'!W34</f>
        <v>96</v>
      </c>
      <c r="AA12" s="46">
        <f>[10]Шаблон!$T12</f>
        <v>17</v>
      </c>
      <c r="AB12" s="53">
        <f t="shared" si="8"/>
        <v>17.708333333333336</v>
      </c>
      <c r="AC12" s="29"/>
      <c r="AD12" s="32"/>
    </row>
    <row r="13" spans="1:32" ht="60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scale="91" orientation="landscape" r:id="rId1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="70" zoomScaleNormal="70" zoomScaleSheetLayoutView="80" workbookViewId="0">
      <selection activeCell="B23" sqref="B23"/>
    </sheetView>
  </sheetViews>
  <sheetFormatPr defaultColWidth="8" defaultRowHeight="12.75" x14ac:dyDescent="0.2"/>
  <cols>
    <col min="1" max="1" width="60.85546875" style="2" customWidth="1"/>
    <col min="2" max="2" width="23.7109375" style="2" customWidth="1"/>
    <col min="3" max="3" width="22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72.75" customHeight="1" x14ac:dyDescent="0.2">
      <c r="A1" s="96" t="s">
        <v>54</v>
      </c>
      <c r="B1" s="96"/>
      <c r="C1" s="96"/>
      <c r="D1" s="96"/>
      <c r="E1" s="96"/>
    </row>
    <row r="2" spans="1:11" s="3" customFormat="1" ht="23.25" customHeight="1" x14ac:dyDescent="0.25">
      <c r="A2" s="101" t="s">
        <v>0</v>
      </c>
      <c r="B2" s="97" t="s">
        <v>65</v>
      </c>
      <c r="C2" s="97" t="s">
        <v>66</v>
      </c>
      <c r="D2" s="99" t="s">
        <v>1</v>
      </c>
      <c r="E2" s="100"/>
    </row>
    <row r="3" spans="1:11" s="3" customFormat="1" ht="28.5" customHeight="1" x14ac:dyDescent="0.25">
      <c r="A3" s="102"/>
      <c r="B3" s="98"/>
      <c r="C3" s="98"/>
      <c r="D3" s="4" t="s">
        <v>2</v>
      </c>
      <c r="E3" s="5" t="s">
        <v>32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25</v>
      </c>
      <c r="B5" s="55">
        <f>'6'!B7</f>
        <v>283</v>
      </c>
      <c r="C5" s="54">
        <f>'6'!C7</f>
        <v>53</v>
      </c>
      <c r="D5" s="51">
        <f t="shared" ref="D5" si="0">IF(B5=0,0,C5/B5)*100</f>
        <v>18.727915194346288</v>
      </c>
      <c r="E5" s="49">
        <f t="shared" ref="E5" si="1">C5-B5</f>
        <v>-230</v>
      </c>
      <c r="K5" s="11"/>
    </row>
    <row r="6" spans="1:11" s="3" customFormat="1" ht="31.5" customHeight="1" x14ac:dyDescent="0.25">
      <c r="A6" s="9" t="s">
        <v>26</v>
      </c>
      <c r="B6" s="54">
        <f>'6'!E7</f>
        <v>278</v>
      </c>
      <c r="C6" s="54">
        <f>'6'!F7</f>
        <v>52</v>
      </c>
      <c r="D6" s="51">
        <f t="shared" ref="D6:D10" si="2">IF(B6=0,0,C6/B6)*100</f>
        <v>18.705035971223023</v>
      </c>
      <c r="E6" s="49">
        <f t="shared" ref="E6:E10" si="3">C6-B6</f>
        <v>-226</v>
      </c>
      <c r="K6" s="11"/>
    </row>
    <row r="7" spans="1:11" s="3" customFormat="1" ht="54.75" customHeight="1" x14ac:dyDescent="0.25">
      <c r="A7" s="12" t="s">
        <v>27</v>
      </c>
      <c r="B7" s="54">
        <f>'6'!H7</f>
        <v>55</v>
      </c>
      <c r="C7" s="54">
        <f>'6'!I7</f>
        <v>4</v>
      </c>
      <c r="D7" s="51">
        <f t="shared" si="2"/>
        <v>7.2727272727272725</v>
      </c>
      <c r="E7" s="49">
        <f t="shared" si="3"/>
        <v>-51</v>
      </c>
      <c r="K7" s="11"/>
    </row>
    <row r="8" spans="1:11" s="3" customFormat="1" ht="35.25" customHeight="1" x14ac:dyDescent="0.25">
      <c r="A8" s="13" t="s">
        <v>28</v>
      </c>
      <c r="B8" s="54">
        <f>'6'!K7</f>
        <v>2</v>
      </c>
      <c r="C8" s="54">
        <f>'6'!L7</f>
        <v>0</v>
      </c>
      <c r="D8" s="51">
        <f t="shared" si="2"/>
        <v>0</v>
      </c>
      <c r="E8" s="49">
        <f t="shared" si="3"/>
        <v>-2</v>
      </c>
      <c r="K8" s="11"/>
    </row>
    <row r="9" spans="1:11" s="3" customFormat="1" ht="45.75" customHeight="1" x14ac:dyDescent="0.25">
      <c r="A9" s="13" t="s">
        <v>15</v>
      </c>
      <c r="B9" s="54">
        <f>'6'!N7</f>
        <v>2</v>
      </c>
      <c r="C9" s="54">
        <f>'6'!O7</f>
        <v>1</v>
      </c>
      <c r="D9" s="51">
        <f t="shared" si="2"/>
        <v>50</v>
      </c>
      <c r="E9" s="49">
        <f t="shared" si="3"/>
        <v>-1</v>
      </c>
      <c r="K9" s="11"/>
    </row>
    <row r="10" spans="1:11" s="3" customFormat="1" ht="55.5" customHeight="1" x14ac:dyDescent="0.25">
      <c r="A10" s="13" t="s">
        <v>29</v>
      </c>
      <c r="B10" s="54">
        <f>'6'!Q7</f>
        <v>256</v>
      </c>
      <c r="C10" s="54">
        <f>'6'!R7</f>
        <v>34</v>
      </c>
      <c r="D10" s="51">
        <f t="shared" si="2"/>
        <v>13.28125</v>
      </c>
      <c r="E10" s="49">
        <f t="shared" si="3"/>
        <v>-222</v>
      </c>
      <c r="K10" s="11"/>
    </row>
    <row r="11" spans="1:11" s="3" customFormat="1" ht="12.75" customHeight="1" x14ac:dyDescent="0.25">
      <c r="A11" s="103" t="s">
        <v>4</v>
      </c>
      <c r="B11" s="104"/>
      <c r="C11" s="104"/>
      <c r="D11" s="104"/>
      <c r="E11" s="104"/>
      <c r="K11" s="11"/>
    </row>
    <row r="12" spans="1:11" s="3" customFormat="1" ht="15" customHeight="1" x14ac:dyDescent="0.25">
      <c r="A12" s="105"/>
      <c r="B12" s="106"/>
      <c r="C12" s="106"/>
      <c r="D12" s="106"/>
      <c r="E12" s="106"/>
      <c r="K12" s="11"/>
    </row>
    <row r="13" spans="1:11" s="3" customFormat="1" ht="20.25" customHeight="1" x14ac:dyDescent="0.25">
      <c r="A13" s="101" t="s">
        <v>0</v>
      </c>
      <c r="B13" s="107" t="s">
        <v>67</v>
      </c>
      <c r="C13" s="107" t="s">
        <v>68</v>
      </c>
      <c r="D13" s="99" t="s">
        <v>1</v>
      </c>
      <c r="E13" s="100"/>
      <c r="K13" s="11"/>
    </row>
    <row r="14" spans="1:11" ht="35.25" customHeight="1" x14ac:dyDescent="0.2">
      <c r="A14" s="102"/>
      <c r="B14" s="107"/>
      <c r="C14" s="107"/>
      <c r="D14" s="4" t="s">
        <v>2</v>
      </c>
      <c r="E14" s="5" t="s">
        <v>32</v>
      </c>
      <c r="K14" s="11"/>
    </row>
    <row r="15" spans="1:11" ht="24" customHeight="1" x14ac:dyDescent="0.2">
      <c r="A15" s="9" t="s">
        <v>59</v>
      </c>
      <c r="B15" s="55">
        <f>'6'!T7</f>
        <v>119</v>
      </c>
      <c r="C15" s="55">
        <f>'6'!U7</f>
        <v>27</v>
      </c>
      <c r="D15" s="51">
        <f t="shared" ref="D15" si="4">IF(B15=0,0,C15/B15)*100</f>
        <v>22.689075630252102</v>
      </c>
      <c r="E15" s="49">
        <f t="shared" ref="E15" si="5">C15-B15</f>
        <v>-92</v>
      </c>
      <c r="K15" s="11"/>
    </row>
    <row r="16" spans="1:11" ht="25.5" customHeight="1" x14ac:dyDescent="0.2">
      <c r="A16" s="1" t="s">
        <v>26</v>
      </c>
      <c r="B16" s="55">
        <f>'6'!W7</f>
        <v>119</v>
      </c>
      <c r="C16" s="55">
        <f>'6'!X7</f>
        <v>26</v>
      </c>
      <c r="D16" s="48">
        <f t="shared" ref="D16:D17" si="6">C16/B16%</f>
        <v>21.84873949579832</v>
      </c>
      <c r="E16" s="49">
        <f t="shared" ref="E16:E17" si="7">C16-B16</f>
        <v>-93</v>
      </c>
      <c r="K16" s="11"/>
    </row>
    <row r="17" spans="1:11" ht="33.75" customHeight="1" x14ac:dyDescent="0.2">
      <c r="A17" s="1" t="s">
        <v>30</v>
      </c>
      <c r="B17" s="55">
        <f>'6'!Z7</f>
        <v>114</v>
      </c>
      <c r="C17" s="55">
        <f>'6'!AA7</f>
        <v>14</v>
      </c>
      <c r="D17" s="48">
        <f t="shared" si="6"/>
        <v>12.280701754385966</v>
      </c>
      <c r="E17" s="49">
        <f t="shared" si="7"/>
        <v>-100</v>
      </c>
      <c r="K17" s="11"/>
    </row>
    <row r="18" spans="1:11" s="90" customFormat="1" ht="33.75" customHeight="1" x14ac:dyDescent="0.2">
      <c r="A18" s="122" t="s">
        <v>53</v>
      </c>
      <c r="B18" s="122"/>
      <c r="C18" s="122"/>
      <c r="D18" s="122"/>
      <c r="E18" s="122"/>
      <c r="K18" s="91"/>
    </row>
    <row r="19" spans="1:11" ht="60.75" customHeight="1" x14ac:dyDescent="0.2">
      <c r="A19" s="95"/>
      <c r="B19" s="95"/>
      <c r="C19" s="95"/>
      <c r="D19" s="95"/>
      <c r="E19" s="95"/>
    </row>
  </sheetData>
  <mergeCells count="12">
    <mergeCell ref="A1:E1"/>
    <mergeCell ref="A19:E19"/>
    <mergeCell ref="A13:A14"/>
    <mergeCell ref="B13:B14"/>
    <mergeCell ref="C13:C14"/>
    <mergeCell ref="D13:E13"/>
    <mergeCell ref="A18:E18"/>
    <mergeCell ref="A11:E12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9"/>
  <sheetViews>
    <sheetView zoomScale="75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F8" sqref="F8"/>
    </sheetView>
  </sheetViews>
  <sheetFormatPr defaultRowHeight="14.25" x14ac:dyDescent="0.2"/>
  <cols>
    <col min="1" max="1" width="29.140625" style="37" customWidth="1"/>
    <col min="2" max="2" width="10.85546875" style="72" customWidth="1"/>
    <col min="3" max="3" width="11.85546875" style="37" customWidth="1"/>
    <col min="4" max="4" width="8.5703125" style="72" customWidth="1"/>
    <col min="5" max="5" width="10.7109375" style="37" customWidth="1"/>
    <col min="6" max="6" width="10.28515625" style="37" customWidth="1"/>
    <col min="7" max="7" width="7.42578125" style="37" customWidth="1"/>
    <col min="8" max="8" width="10.85546875" style="37" customWidth="1"/>
    <col min="9" max="9" width="10.42578125" style="37" customWidth="1"/>
    <col min="10" max="10" width="8.42578125" style="37" customWidth="1"/>
    <col min="11" max="11" width="10" style="37" customWidth="1"/>
    <col min="12" max="12" width="10.5703125" style="37" customWidth="1"/>
    <col min="13" max="13" width="9" style="37" customWidth="1"/>
    <col min="14" max="14" width="8" style="37" customWidth="1"/>
    <col min="15" max="15" width="7.140625" style="37" customWidth="1"/>
    <col min="16" max="16" width="8.140625" style="37" customWidth="1"/>
    <col min="17" max="17" width="7.7109375" style="37" customWidth="1"/>
    <col min="18" max="18" width="8.7109375" style="37" customWidth="1"/>
    <col min="19" max="19" width="8.140625" style="37" customWidth="1"/>
    <col min="20" max="20" width="9.5703125" style="72" customWidth="1"/>
    <col min="21" max="21" width="10.28515625" style="37" customWidth="1"/>
    <col min="22" max="22" width="8.85546875" style="72" customWidth="1"/>
    <col min="23" max="23" width="7.28515625" style="37" customWidth="1"/>
    <col min="24" max="24" width="8" style="37" customWidth="1"/>
    <col min="25" max="25" width="8.28515625" style="37" customWidth="1"/>
    <col min="26" max="26" width="8" style="37" customWidth="1"/>
    <col min="27" max="27" width="7.7109375" style="37" customWidth="1"/>
    <col min="28" max="16384" width="9.140625" style="37"/>
  </cols>
  <sheetData>
    <row r="1" spans="1:32" s="22" customFormat="1" ht="54" customHeight="1" x14ac:dyDescent="0.35">
      <c r="C1" s="124" t="s">
        <v>71</v>
      </c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88"/>
      <c r="O1" s="88"/>
      <c r="P1" s="88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3.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1.5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5.7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283</v>
      </c>
      <c r="C7" s="28">
        <f>SUM(C8:C12)</f>
        <v>53</v>
      </c>
      <c r="D7" s="52">
        <f>IF(B7=0,0,C7/B7)*100</f>
        <v>18.727915194346288</v>
      </c>
      <c r="E7" s="28">
        <f>SUM(E8:E12)</f>
        <v>278</v>
      </c>
      <c r="F7" s="28">
        <f>SUM(F8:F12)</f>
        <v>52</v>
      </c>
      <c r="G7" s="52">
        <f>IF(E7=0,0,F7/E7)*100</f>
        <v>18.705035971223023</v>
      </c>
      <c r="H7" s="28">
        <f>SUM(H8:H12)</f>
        <v>55</v>
      </c>
      <c r="I7" s="28">
        <f>SUM(I8:I12)</f>
        <v>4</v>
      </c>
      <c r="J7" s="52">
        <f>IF(H7=0,0,I7/H7)*100</f>
        <v>7.2727272727272725</v>
      </c>
      <c r="K7" s="28">
        <f>SUM(K8:K12)</f>
        <v>2</v>
      </c>
      <c r="L7" s="28">
        <f>SUM(L8:L12)</f>
        <v>0</v>
      </c>
      <c r="M7" s="52">
        <f>IF(K7=0,0,L7/K7)*100</f>
        <v>0</v>
      </c>
      <c r="N7" s="28">
        <f>SUM(N8:N12)</f>
        <v>2</v>
      </c>
      <c r="O7" s="28">
        <f>SUM(O8:O12)</f>
        <v>1</v>
      </c>
      <c r="P7" s="52">
        <f>IF(N7=0,0,O7/N7)*100</f>
        <v>50</v>
      </c>
      <c r="Q7" s="28">
        <f>SUM(Q8:Q12)</f>
        <v>256</v>
      </c>
      <c r="R7" s="28">
        <f>SUM(R8:R12)</f>
        <v>34</v>
      </c>
      <c r="S7" s="52">
        <f>IF(Q7=0,0,R7/Q7)*100</f>
        <v>13.28125</v>
      </c>
      <c r="T7" s="79">
        <f>SUM(T8:T12)</f>
        <v>119</v>
      </c>
      <c r="U7" s="28">
        <f>SUM(U8:U12)</f>
        <v>27</v>
      </c>
      <c r="V7" s="52">
        <f>IF(T7=0,0,U7/T7)*100</f>
        <v>22.689075630252102</v>
      </c>
      <c r="W7" s="28">
        <f>SUM(W8:W12)</f>
        <v>119</v>
      </c>
      <c r="X7" s="28">
        <f>SUM(X8:X12)</f>
        <v>26</v>
      </c>
      <c r="Y7" s="52">
        <f>IF(W7=0,0,X7/W7)*100</f>
        <v>21.84873949579832</v>
      </c>
      <c r="Z7" s="28">
        <f>SUM(Z8:Z12)</f>
        <v>114</v>
      </c>
      <c r="AA7" s="28">
        <f>SUM(AA8:AA12)</f>
        <v>14</v>
      </c>
      <c r="AB7" s="52">
        <f>IF(Z7=0,0,AA7/Z7)*100</f>
        <v>12.280701754385964</v>
      </c>
      <c r="AC7" s="29"/>
      <c r="AF7" s="33"/>
    </row>
    <row r="8" spans="1:32" s="33" customFormat="1" ht="18" customHeight="1" x14ac:dyDescent="0.25">
      <c r="A8" s="94" t="s">
        <v>60</v>
      </c>
      <c r="B8" s="92">
        <f>'[5]6'!B30</f>
        <v>2</v>
      </c>
      <c r="C8" s="31">
        <f>[11]Шаблон!$L9+[11]Шаблон!$J9-[11]Шаблон!$K9+'[12]АТО-1'!$B10</f>
        <v>2</v>
      </c>
      <c r="D8" s="53">
        <f t="shared" ref="D8:D12" si="0">IF(B8=0,0,C8/B8)*100</f>
        <v>100</v>
      </c>
      <c r="E8" s="31">
        <f>'[5]6'!D30</f>
        <v>2</v>
      </c>
      <c r="F8" s="31">
        <f>'[12]АТО-1'!$B10</f>
        <v>2</v>
      </c>
      <c r="G8" s="53">
        <f t="shared" ref="G8:G12" si="1">IF(E8=0,0,F8/E8)*100</f>
        <v>100</v>
      </c>
      <c r="H8" s="31">
        <f>'[5]6'!G30</f>
        <v>1</v>
      </c>
      <c r="I8" s="31">
        <f>'[12]АТО-1'!$E10+[11]Шаблон!$D9</f>
        <v>1</v>
      </c>
      <c r="J8" s="53">
        <f t="shared" ref="J8:J12" si="2">IF(H8=0,0,I8/H8)*100</f>
        <v>100</v>
      </c>
      <c r="K8" s="31">
        <f>'[5]6'!J30</f>
        <v>0</v>
      </c>
      <c r="L8" s="31">
        <f>'[12]АТО-1'!$J10</f>
        <v>0</v>
      </c>
      <c r="M8" s="53">
        <f t="shared" ref="M8:M12" si="3">IF(K8=0,0,L8/K8)*100</f>
        <v>0</v>
      </c>
      <c r="N8" s="31">
        <f>'[5]6'!M30</f>
        <v>0</v>
      </c>
      <c r="O8" s="31">
        <f>'[12]АТО-1'!$N10+'[12]АТО-1'!$O10+[11]Шаблон!$G9</f>
        <v>0</v>
      </c>
      <c r="P8" s="53">
        <f t="shared" ref="P8:P12" si="4">IF(N8=0,0,O8/N8)*100</f>
        <v>0</v>
      </c>
      <c r="Q8" s="31">
        <f>'[5]6'!P30</f>
        <v>2</v>
      </c>
      <c r="R8" s="46">
        <f>'[8]1'!$M11</f>
        <v>1</v>
      </c>
      <c r="S8" s="53">
        <f t="shared" ref="S8:S12" si="5">IF(Q8=0,0,R8/Q8)*100</f>
        <v>50</v>
      </c>
      <c r="T8" s="66">
        <f>'[5]6'!R30</f>
        <v>3</v>
      </c>
      <c r="U8" s="46">
        <f>[11]Шаблон!$L9+'[12]АТО-1'!$P10</f>
        <v>1</v>
      </c>
      <c r="V8" s="53">
        <f t="shared" ref="V8:V12" si="6">IF(T8=0,0,U8/T8)*100</f>
        <v>33.333333333333329</v>
      </c>
      <c r="W8" s="31">
        <f>'[5]6'!T30</f>
        <v>3</v>
      </c>
      <c r="X8" s="46">
        <f>'[12]АТО-1'!$P10</f>
        <v>1</v>
      </c>
      <c r="Y8" s="53">
        <f t="shared" ref="Y8:Y12" si="7">IF(W8=0,0,X8/W8)*100</f>
        <v>33.333333333333329</v>
      </c>
      <c r="Z8" s="31">
        <f>'[5]6'!W30</f>
        <v>1</v>
      </c>
      <c r="AA8" s="46">
        <f>'[12]АТО-1'!$Q10</f>
        <v>1</v>
      </c>
      <c r="AB8" s="53">
        <f t="shared" ref="AB8:AB12" si="8">IF(Z8=0,0,AA8/Z8)*100</f>
        <v>100</v>
      </c>
      <c r="AC8" s="29"/>
      <c r="AD8" s="32"/>
    </row>
    <row r="9" spans="1:32" s="34" customFormat="1" ht="18" customHeight="1" x14ac:dyDescent="0.25">
      <c r="A9" s="94" t="s">
        <v>61</v>
      </c>
      <c r="B9" s="92">
        <f>'[5]6'!B31</f>
        <v>3</v>
      </c>
      <c r="C9" s="80">
        <f>[11]Шаблон!$L10+[11]Шаблон!$J10-[11]Шаблон!$K10+'[12]АТО-1'!$B11</f>
        <v>3</v>
      </c>
      <c r="D9" s="53">
        <f t="shared" si="0"/>
        <v>100</v>
      </c>
      <c r="E9" s="80">
        <f>'[5]6'!D31</f>
        <v>3</v>
      </c>
      <c r="F9" s="80">
        <f>'[12]АТО-1'!$B11</f>
        <v>3</v>
      </c>
      <c r="G9" s="53">
        <f t="shared" si="1"/>
        <v>100</v>
      </c>
      <c r="H9" s="80">
        <f>'[5]6'!G31</f>
        <v>0</v>
      </c>
      <c r="I9" s="80">
        <f>'[12]АТО-1'!$E11+[11]Шаблон!$D10</f>
        <v>0</v>
      </c>
      <c r="J9" s="53">
        <f t="shared" si="2"/>
        <v>0</v>
      </c>
      <c r="K9" s="80">
        <f>'[5]6'!J31</f>
        <v>0</v>
      </c>
      <c r="L9" s="80">
        <f>'[12]АТО-1'!$J11</f>
        <v>0</v>
      </c>
      <c r="M9" s="53">
        <f t="shared" si="3"/>
        <v>0</v>
      </c>
      <c r="N9" s="80">
        <f>'[5]6'!M31</f>
        <v>0</v>
      </c>
      <c r="O9" s="80">
        <f>'[12]АТО-1'!$N11+'[12]АТО-1'!$O11+[11]Шаблон!$G10</f>
        <v>0</v>
      </c>
      <c r="P9" s="53">
        <f t="shared" si="4"/>
        <v>0</v>
      </c>
      <c r="Q9" s="80">
        <f>'[5]6'!P31</f>
        <v>3</v>
      </c>
      <c r="R9" s="46">
        <f>'[8]1'!$M12</f>
        <v>1</v>
      </c>
      <c r="S9" s="53">
        <f t="shared" si="5"/>
        <v>33.333333333333329</v>
      </c>
      <c r="T9" s="66">
        <f>'[5]6'!R31</f>
        <v>1</v>
      </c>
      <c r="U9" s="46">
        <f>[11]Шаблон!$L10+'[12]АТО-1'!$P11</f>
        <v>1</v>
      </c>
      <c r="V9" s="53">
        <f t="shared" si="6"/>
        <v>100</v>
      </c>
      <c r="W9" s="80">
        <f>'[5]6'!T31</f>
        <v>1</v>
      </c>
      <c r="X9" s="46">
        <f>'[12]АТО-1'!$P11</f>
        <v>1</v>
      </c>
      <c r="Y9" s="53">
        <f t="shared" si="7"/>
        <v>100</v>
      </c>
      <c r="Z9" s="80">
        <f>'[5]6'!W31</f>
        <v>1</v>
      </c>
      <c r="AA9" s="46">
        <f>'[12]АТО-1'!$Q11</f>
        <v>0</v>
      </c>
      <c r="AB9" s="53">
        <f t="shared" si="8"/>
        <v>0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'[5]6'!B32</f>
        <v>191</v>
      </c>
      <c r="C10" s="80">
        <f>[11]Шаблон!$L11+[11]Шаблон!$J11-[11]Шаблон!$K11+'[12]АТО-1'!$B12</f>
        <v>40</v>
      </c>
      <c r="D10" s="53">
        <f t="shared" si="0"/>
        <v>20.94240837696335</v>
      </c>
      <c r="E10" s="80">
        <f>'[5]6'!D32</f>
        <v>187</v>
      </c>
      <c r="F10" s="80">
        <f>'[12]АТО-1'!$B12</f>
        <v>39</v>
      </c>
      <c r="G10" s="53">
        <f t="shared" si="1"/>
        <v>20.855614973262032</v>
      </c>
      <c r="H10" s="80">
        <f>'[5]6'!G32</f>
        <v>35</v>
      </c>
      <c r="I10" s="80">
        <f>'[12]АТО-1'!$E12+[11]Шаблон!$D11</f>
        <v>1</v>
      </c>
      <c r="J10" s="53">
        <f t="shared" si="2"/>
        <v>2.8571428571428572</v>
      </c>
      <c r="K10" s="80">
        <f>'[5]6'!J32</f>
        <v>0</v>
      </c>
      <c r="L10" s="80">
        <f>'[12]АТО-1'!$J12</f>
        <v>0</v>
      </c>
      <c r="M10" s="53">
        <f t="shared" si="3"/>
        <v>0</v>
      </c>
      <c r="N10" s="80">
        <f>'[5]6'!M32</f>
        <v>2</v>
      </c>
      <c r="O10" s="80">
        <f>'[12]АТО-1'!$N12+'[12]АТО-1'!$O12+[11]Шаблон!$G11</f>
        <v>1</v>
      </c>
      <c r="P10" s="53">
        <f t="shared" si="4"/>
        <v>50</v>
      </c>
      <c r="Q10" s="80">
        <f>'[5]6'!P32</f>
        <v>170</v>
      </c>
      <c r="R10" s="46">
        <f>'[8]1'!$M13</f>
        <v>28</v>
      </c>
      <c r="S10" s="53">
        <f t="shared" si="5"/>
        <v>16.470588235294116</v>
      </c>
      <c r="T10" s="66">
        <f>'[5]6'!R32</f>
        <v>92</v>
      </c>
      <c r="U10" s="46">
        <f>[11]Шаблон!$L11+'[12]АТО-1'!$P12</f>
        <v>20</v>
      </c>
      <c r="V10" s="53">
        <f t="shared" si="6"/>
        <v>21.739130434782609</v>
      </c>
      <c r="W10" s="80">
        <f>'[5]6'!T32</f>
        <v>92</v>
      </c>
      <c r="X10" s="46">
        <f>'[12]АТО-1'!$P12</f>
        <v>19</v>
      </c>
      <c r="Y10" s="53">
        <f t="shared" si="7"/>
        <v>20.652173913043477</v>
      </c>
      <c r="Z10" s="80">
        <f>'[5]6'!W32</f>
        <v>88</v>
      </c>
      <c r="AA10" s="46">
        <f>'[12]АТО-1'!$Q12</f>
        <v>9</v>
      </c>
      <c r="AB10" s="53">
        <f t="shared" si="8"/>
        <v>10.227272727272728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'[5]6'!B33</f>
        <v>43</v>
      </c>
      <c r="C11" s="80">
        <f>[11]Шаблон!$L12+[11]Шаблон!$J12-[11]Шаблон!$K12+'[12]АТО-1'!$B13</f>
        <v>2</v>
      </c>
      <c r="D11" s="53">
        <f t="shared" si="0"/>
        <v>4.6511627906976747</v>
      </c>
      <c r="E11" s="80">
        <f>'[5]6'!D33</f>
        <v>43</v>
      </c>
      <c r="F11" s="80">
        <f>'[12]АТО-1'!$B13</f>
        <v>2</v>
      </c>
      <c r="G11" s="53">
        <f t="shared" si="1"/>
        <v>4.6511627906976747</v>
      </c>
      <c r="H11" s="80">
        <f>'[5]6'!G33</f>
        <v>13</v>
      </c>
      <c r="I11" s="80">
        <f>'[12]АТО-1'!$E13+[11]Шаблон!$D12</f>
        <v>0</v>
      </c>
      <c r="J11" s="53">
        <f t="shared" si="2"/>
        <v>0</v>
      </c>
      <c r="K11" s="80">
        <f>'[5]6'!J33</f>
        <v>0</v>
      </c>
      <c r="L11" s="80">
        <f>'[12]АТО-1'!$J13</f>
        <v>0</v>
      </c>
      <c r="M11" s="53">
        <f t="shared" si="3"/>
        <v>0</v>
      </c>
      <c r="N11" s="80">
        <f>'[5]6'!M33</f>
        <v>0</v>
      </c>
      <c r="O11" s="80">
        <f>'[12]АТО-1'!$N13+'[12]АТО-1'!$O13+[11]Шаблон!$G12</f>
        <v>0</v>
      </c>
      <c r="P11" s="53">
        <f t="shared" si="4"/>
        <v>0</v>
      </c>
      <c r="Q11" s="80">
        <f>'[5]6'!P33</f>
        <v>39</v>
      </c>
      <c r="R11" s="46">
        <f>'[8]1'!$M14</f>
        <v>0</v>
      </c>
      <c r="S11" s="53">
        <f t="shared" si="5"/>
        <v>0</v>
      </c>
      <c r="T11" s="66">
        <f>'[5]6'!R33</f>
        <v>16</v>
      </c>
      <c r="U11" s="46">
        <f>[11]Шаблон!$L12+'[12]АТО-1'!$P13</f>
        <v>1</v>
      </c>
      <c r="V11" s="53">
        <f t="shared" si="6"/>
        <v>6.25</v>
      </c>
      <c r="W11" s="80">
        <f>'[5]6'!T33</f>
        <v>16</v>
      </c>
      <c r="X11" s="46">
        <f>'[12]АТО-1'!$P13</f>
        <v>1</v>
      </c>
      <c r="Y11" s="53">
        <f t="shared" si="7"/>
        <v>6.25</v>
      </c>
      <c r="Z11" s="80">
        <f>'[5]6'!W33</f>
        <v>16</v>
      </c>
      <c r="AA11" s="46">
        <f>'[12]АТО-1'!$Q13</f>
        <v>1</v>
      </c>
      <c r="AB11" s="53">
        <f t="shared" si="8"/>
        <v>6.25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'[5]6'!B34</f>
        <v>44</v>
      </c>
      <c r="C12" s="80">
        <f>[11]Шаблон!$L13+[11]Шаблон!$J13-[11]Шаблон!$K13+'[12]АТО-1'!$B14</f>
        <v>6</v>
      </c>
      <c r="D12" s="53">
        <f t="shared" si="0"/>
        <v>13.636363636363635</v>
      </c>
      <c r="E12" s="80">
        <f>'[5]6'!D34</f>
        <v>43</v>
      </c>
      <c r="F12" s="80">
        <f>'[12]АТО-1'!$B14</f>
        <v>6</v>
      </c>
      <c r="G12" s="53">
        <f t="shared" si="1"/>
        <v>13.953488372093023</v>
      </c>
      <c r="H12" s="80">
        <f>'[5]6'!G34</f>
        <v>6</v>
      </c>
      <c r="I12" s="80">
        <f>'[12]АТО-1'!$E14+[11]Шаблон!$D13</f>
        <v>2</v>
      </c>
      <c r="J12" s="53">
        <f t="shared" si="2"/>
        <v>33.333333333333329</v>
      </c>
      <c r="K12" s="80">
        <f>'[5]6'!J34</f>
        <v>2</v>
      </c>
      <c r="L12" s="80">
        <f>'[12]АТО-1'!$J14</f>
        <v>0</v>
      </c>
      <c r="M12" s="53">
        <f t="shared" si="3"/>
        <v>0</v>
      </c>
      <c r="N12" s="80">
        <f>'[5]6'!M34</f>
        <v>0</v>
      </c>
      <c r="O12" s="80">
        <f>'[12]АТО-1'!$N14+'[12]АТО-1'!$O14+[11]Шаблон!$G13</f>
        <v>0</v>
      </c>
      <c r="P12" s="53">
        <f t="shared" si="4"/>
        <v>0</v>
      </c>
      <c r="Q12" s="80">
        <f>'[5]6'!P34</f>
        <v>42</v>
      </c>
      <c r="R12" s="46">
        <f>'[8]1'!$M15</f>
        <v>4</v>
      </c>
      <c r="S12" s="53">
        <f t="shared" si="5"/>
        <v>9.5238095238095237</v>
      </c>
      <c r="T12" s="66">
        <f>'[5]6'!R34</f>
        <v>7</v>
      </c>
      <c r="U12" s="46">
        <f>[11]Шаблон!$L13+'[12]АТО-1'!$P14</f>
        <v>4</v>
      </c>
      <c r="V12" s="53">
        <f t="shared" si="6"/>
        <v>57.142857142857139</v>
      </c>
      <c r="W12" s="80">
        <f>'[5]6'!T34</f>
        <v>7</v>
      </c>
      <c r="X12" s="46">
        <f>'[12]АТО-1'!$P14</f>
        <v>4</v>
      </c>
      <c r="Y12" s="53">
        <f t="shared" si="7"/>
        <v>57.142857142857139</v>
      </c>
      <c r="Z12" s="80">
        <f>'[5]6'!W34</f>
        <v>8</v>
      </c>
      <c r="AA12" s="46">
        <f>'[12]АТО-1'!$Q14</f>
        <v>3</v>
      </c>
      <c r="AB12" s="53">
        <f t="shared" si="8"/>
        <v>37.5</v>
      </c>
      <c r="AC12" s="29"/>
      <c r="AD12" s="32"/>
    </row>
    <row r="13" spans="1:32" s="33" customFormat="1" ht="18" customHeight="1" x14ac:dyDescent="0.25">
      <c r="A13" s="85"/>
      <c r="B13" s="85"/>
      <c r="C13" s="89"/>
      <c r="D13" s="89"/>
      <c r="E13" s="89"/>
      <c r="F13" s="89"/>
      <c r="G13" s="86"/>
      <c r="H13" s="89"/>
      <c r="I13" s="89"/>
      <c r="J13" s="86"/>
      <c r="K13" s="89"/>
      <c r="L13" s="89"/>
      <c r="M13" s="86"/>
      <c r="N13" s="123" t="s">
        <v>55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87"/>
      <c r="AC13" s="29"/>
      <c r="AD13" s="32"/>
    </row>
    <row r="14" spans="1:32" ht="54" customHeight="1" x14ac:dyDescent="0.2">
      <c r="A14" s="35"/>
      <c r="B14" s="71"/>
      <c r="C14" s="35"/>
      <c r="D14" s="71"/>
      <c r="E14" s="36"/>
      <c r="F14" s="35"/>
      <c r="G14" s="35"/>
      <c r="H14" s="35"/>
      <c r="I14" s="35"/>
      <c r="J14" s="35"/>
      <c r="K14" s="38"/>
      <c r="L14" s="38"/>
      <c r="M14" s="3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x14ac:dyDescent="0.2">
      <c r="A17" s="39"/>
      <c r="B17" s="73"/>
      <c r="C17" s="39"/>
      <c r="D17" s="73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</sheetData>
  <mergeCells count="43"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14:AB14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N13:AA13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zoomScale="70" zoomScaleNormal="70" zoomScaleSheetLayoutView="80" workbookViewId="0">
      <selection activeCell="J8" sqref="J8"/>
    </sheetView>
  </sheetViews>
  <sheetFormatPr defaultColWidth="8" defaultRowHeight="12.75" x14ac:dyDescent="0.2"/>
  <cols>
    <col min="1" max="1" width="60.85546875" style="2" customWidth="1"/>
    <col min="2" max="2" width="23.42578125" style="2" customWidth="1"/>
    <col min="3" max="3" width="21.8554687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96" t="s">
        <v>23</v>
      </c>
      <c r="B1" s="96"/>
      <c r="C1" s="96"/>
      <c r="D1" s="96"/>
      <c r="E1" s="96"/>
    </row>
    <row r="2" spans="1:11" ht="20.25" customHeight="1" x14ac:dyDescent="0.2">
      <c r="A2" s="126" t="s">
        <v>17</v>
      </c>
      <c r="B2" s="126"/>
      <c r="C2" s="126"/>
      <c r="D2" s="126"/>
      <c r="E2" s="126"/>
    </row>
    <row r="3" spans="1:11" s="3" customFormat="1" ht="23.25" customHeight="1" x14ac:dyDescent="0.25">
      <c r="A3" s="101" t="s">
        <v>0</v>
      </c>
      <c r="B3" s="97" t="s">
        <v>65</v>
      </c>
      <c r="C3" s="97" t="s">
        <v>66</v>
      </c>
      <c r="D3" s="99" t="s">
        <v>1</v>
      </c>
      <c r="E3" s="100"/>
    </row>
    <row r="4" spans="1:11" s="3" customFormat="1" ht="28.5" customHeight="1" x14ac:dyDescent="0.25">
      <c r="A4" s="102"/>
      <c r="B4" s="98"/>
      <c r="C4" s="98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25</v>
      </c>
      <c r="B6" s="55">
        <f>'8'!B7</f>
        <v>131</v>
      </c>
      <c r="C6" s="54">
        <f>'8'!C7</f>
        <v>426</v>
      </c>
      <c r="D6" s="51">
        <f t="shared" ref="D6" si="0">IF(B6=0,0,C6/B6)*100</f>
        <v>325.19083969465646</v>
      </c>
      <c r="E6" s="49">
        <f t="shared" ref="E6" si="1">C6-B6</f>
        <v>295</v>
      </c>
      <c r="K6" s="11"/>
    </row>
    <row r="7" spans="1:11" s="3" customFormat="1" ht="31.5" customHeight="1" x14ac:dyDescent="0.25">
      <c r="A7" s="9" t="s">
        <v>26</v>
      </c>
      <c r="B7" s="54">
        <f>'8'!E7</f>
        <v>125</v>
      </c>
      <c r="C7" s="54">
        <f>'8'!F7</f>
        <v>407</v>
      </c>
      <c r="D7" s="51">
        <f t="shared" ref="D7:D11" si="2">IF(B7=0,0,C7/B7)*100</f>
        <v>325.59999999999997</v>
      </c>
      <c r="E7" s="49">
        <f t="shared" ref="E7:E11" si="3">C7-B7</f>
        <v>282</v>
      </c>
      <c r="K7" s="11"/>
    </row>
    <row r="8" spans="1:11" s="3" customFormat="1" ht="54.75" customHeight="1" x14ac:dyDescent="0.25">
      <c r="A8" s="12" t="s">
        <v>27</v>
      </c>
      <c r="B8" s="54">
        <f>'8'!H7</f>
        <v>9</v>
      </c>
      <c r="C8" s="54">
        <f>'8'!I7</f>
        <v>54</v>
      </c>
      <c r="D8" s="51">
        <f t="shared" si="2"/>
        <v>600</v>
      </c>
      <c r="E8" s="49">
        <f t="shared" si="3"/>
        <v>45</v>
      </c>
      <c r="K8" s="11"/>
    </row>
    <row r="9" spans="1:11" s="3" customFormat="1" ht="35.25" customHeight="1" x14ac:dyDescent="0.25">
      <c r="A9" s="13" t="s">
        <v>28</v>
      </c>
      <c r="B9" s="54">
        <f>'8'!K7</f>
        <v>0</v>
      </c>
      <c r="C9" s="54">
        <f>'8'!L7</f>
        <v>1</v>
      </c>
      <c r="D9" s="51">
        <f t="shared" si="2"/>
        <v>0</v>
      </c>
      <c r="E9" s="49">
        <f t="shared" si="3"/>
        <v>1</v>
      </c>
      <c r="K9" s="11"/>
    </row>
    <row r="10" spans="1:11" s="3" customFormat="1" ht="45.75" customHeight="1" x14ac:dyDescent="0.25">
      <c r="A10" s="13" t="s">
        <v>15</v>
      </c>
      <c r="B10" s="54">
        <f>'8'!N7</f>
        <v>1</v>
      </c>
      <c r="C10" s="54">
        <f>'8'!O7</f>
        <v>1</v>
      </c>
      <c r="D10" s="51">
        <f t="shared" si="2"/>
        <v>100</v>
      </c>
      <c r="E10" s="49">
        <f t="shared" si="3"/>
        <v>0</v>
      </c>
      <c r="K10" s="11"/>
    </row>
    <row r="11" spans="1:11" s="3" customFormat="1" ht="55.5" customHeight="1" x14ac:dyDescent="0.25">
      <c r="A11" s="13" t="s">
        <v>29</v>
      </c>
      <c r="B11" s="54">
        <f>'8'!Q7</f>
        <v>110</v>
      </c>
      <c r="C11" s="54">
        <f>'8'!R7</f>
        <v>306</v>
      </c>
      <c r="D11" s="51">
        <f t="shared" si="2"/>
        <v>278.18181818181819</v>
      </c>
      <c r="E11" s="49">
        <f t="shared" si="3"/>
        <v>196</v>
      </c>
      <c r="K11" s="11"/>
    </row>
    <row r="12" spans="1:11" s="3" customFormat="1" ht="12.75" customHeight="1" x14ac:dyDescent="0.25">
      <c r="A12" s="103" t="s">
        <v>4</v>
      </c>
      <c r="B12" s="104"/>
      <c r="C12" s="104"/>
      <c r="D12" s="104"/>
      <c r="E12" s="104"/>
      <c r="K12" s="11"/>
    </row>
    <row r="13" spans="1:11" s="3" customFormat="1" ht="12.75" customHeight="1" x14ac:dyDescent="0.25">
      <c r="A13" s="105"/>
      <c r="B13" s="106"/>
      <c r="C13" s="106"/>
      <c r="D13" s="106"/>
      <c r="E13" s="106"/>
      <c r="K13" s="11"/>
    </row>
    <row r="14" spans="1:11" s="3" customFormat="1" ht="20.25" customHeight="1" x14ac:dyDescent="0.25">
      <c r="A14" s="101" t="s">
        <v>0</v>
      </c>
      <c r="B14" s="107" t="s">
        <v>67</v>
      </c>
      <c r="C14" s="107" t="s">
        <v>68</v>
      </c>
      <c r="D14" s="99" t="s">
        <v>1</v>
      </c>
      <c r="E14" s="100"/>
      <c r="K14" s="11"/>
    </row>
    <row r="15" spans="1:11" ht="35.25" customHeight="1" x14ac:dyDescent="0.2">
      <c r="A15" s="102"/>
      <c r="B15" s="107"/>
      <c r="C15" s="107"/>
      <c r="D15" s="4" t="s">
        <v>2</v>
      </c>
      <c r="E15" s="5" t="s">
        <v>32</v>
      </c>
      <c r="K15" s="11"/>
    </row>
    <row r="16" spans="1:11" ht="24" customHeight="1" x14ac:dyDescent="0.2">
      <c r="A16" s="9" t="s">
        <v>59</v>
      </c>
      <c r="B16" s="55">
        <f>'8'!T7</f>
        <v>88</v>
      </c>
      <c r="C16" s="55">
        <f>'8'!U7</f>
        <v>198</v>
      </c>
      <c r="D16" s="48">
        <f t="shared" ref="D16" si="4">C16/B16%</f>
        <v>225</v>
      </c>
      <c r="E16" s="49">
        <f t="shared" ref="E16" si="5">C16-B16</f>
        <v>110</v>
      </c>
      <c r="K16" s="11"/>
    </row>
    <row r="17" spans="1:11" ht="25.5" customHeight="1" x14ac:dyDescent="0.2">
      <c r="A17" s="1" t="s">
        <v>26</v>
      </c>
      <c r="B17" s="55">
        <f>'8'!W7</f>
        <v>84</v>
      </c>
      <c r="C17" s="55">
        <f>'8'!X7</f>
        <v>190</v>
      </c>
      <c r="D17" s="48">
        <f t="shared" ref="D17:D18" si="6">C17/B17%</f>
        <v>226.1904761904762</v>
      </c>
      <c r="E17" s="49">
        <f t="shared" ref="E17:E18" si="7">C17-B17</f>
        <v>106</v>
      </c>
      <c r="K17" s="11"/>
    </row>
    <row r="18" spans="1:11" ht="33.75" customHeight="1" x14ac:dyDescent="0.2">
      <c r="A18" s="1" t="s">
        <v>30</v>
      </c>
      <c r="B18" s="55">
        <f>'8'!Z7</f>
        <v>73</v>
      </c>
      <c r="C18" s="55">
        <f>'8'!AA7</f>
        <v>61</v>
      </c>
      <c r="D18" s="48">
        <f t="shared" si="6"/>
        <v>83.561643835616437</v>
      </c>
      <c r="E18" s="49">
        <f t="shared" si="7"/>
        <v>-12</v>
      </c>
      <c r="K18" s="11"/>
    </row>
    <row r="19" spans="1:11" ht="62.25" customHeight="1" x14ac:dyDescent="0.2">
      <c r="A19" s="95"/>
      <c r="B19" s="95"/>
      <c r="C19" s="95"/>
      <c r="D19" s="95"/>
      <c r="E19" s="95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zoomScale="75" zoomScaleNormal="75" zoomScaleSheetLayoutView="87" workbookViewId="0">
      <pane xSplit="1" ySplit="6" topLeftCell="J7" activePane="bottomRight" state="frozen"/>
      <selection activeCell="D8" sqref="D8"/>
      <selection pane="topRight" activeCell="D8" sqref="D8"/>
      <selection pane="bottomLeft" activeCell="D8" sqref="D8"/>
      <selection pane="bottomRight" activeCell="U19" sqref="U19"/>
    </sheetView>
  </sheetViews>
  <sheetFormatPr defaultRowHeight="14.25" x14ac:dyDescent="0.2"/>
  <cols>
    <col min="1" max="1" width="31.28515625" style="37" customWidth="1"/>
    <col min="2" max="2" width="10.85546875" style="72" customWidth="1"/>
    <col min="3" max="3" width="9.85546875" style="37" customWidth="1"/>
    <col min="4" max="4" width="8.7109375" style="72" customWidth="1"/>
    <col min="5" max="5" width="9.85546875" style="37" customWidth="1"/>
    <col min="6" max="6" width="10.42578125" style="37" customWidth="1"/>
    <col min="7" max="7" width="7.42578125" style="37" customWidth="1"/>
    <col min="8" max="8" width="12.140625" style="37" customWidth="1"/>
    <col min="9" max="9" width="10.42578125" style="37" customWidth="1"/>
    <col min="10" max="10" width="9" style="37" customWidth="1"/>
    <col min="11" max="11" width="11.42578125" style="37" customWidth="1"/>
    <col min="12" max="12" width="11.5703125" style="37" customWidth="1"/>
    <col min="13" max="13" width="10.28515625" style="37" customWidth="1"/>
    <col min="14" max="14" width="8.5703125" style="37" customWidth="1"/>
    <col min="15" max="15" width="7.140625" style="37" customWidth="1"/>
    <col min="16" max="16" width="8.140625" style="37" customWidth="1"/>
    <col min="17" max="17" width="7.5703125" style="37" customWidth="1"/>
    <col min="18" max="18" width="8" style="37" customWidth="1"/>
    <col min="19" max="19" width="8.140625" style="37" customWidth="1"/>
    <col min="20" max="20" width="9.28515625" style="72" customWidth="1"/>
    <col min="21" max="21" width="10.7109375" style="37" customWidth="1"/>
    <col min="22" max="22" width="7.140625" style="72" customWidth="1"/>
    <col min="23" max="23" width="8.28515625" style="37" customWidth="1"/>
    <col min="24" max="24" width="7.28515625" style="37" customWidth="1"/>
    <col min="25" max="25" width="8.28515625" style="37" customWidth="1"/>
    <col min="26" max="26" width="8" style="37" customWidth="1"/>
    <col min="27" max="27" width="7.85546875" style="37" customWidth="1"/>
    <col min="28" max="16384" width="9.140625" style="37"/>
  </cols>
  <sheetData>
    <row r="1" spans="1:32" s="22" customFormat="1" ht="55.5" customHeight="1" x14ac:dyDescent="0.35">
      <c r="C1" s="127" t="s">
        <v>72</v>
      </c>
      <c r="D1" s="127"/>
      <c r="E1" s="109"/>
      <c r="F1" s="109"/>
      <c r="G1" s="109"/>
      <c r="H1" s="109"/>
      <c r="I1" s="109"/>
      <c r="J1" s="109"/>
      <c r="K1" s="109"/>
      <c r="L1" s="109"/>
      <c r="M1" s="109"/>
      <c r="N1" s="21"/>
      <c r="O1" s="21"/>
      <c r="P1" s="21"/>
      <c r="Q1" s="21"/>
      <c r="R1" s="21"/>
      <c r="S1" s="21"/>
      <c r="T1" s="21"/>
      <c r="U1" s="21"/>
      <c r="V1" s="21"/>
      <c r="W1" s="21"/>
      <c r="X1" s="117"/>
      <c r="Y1" s="117"/>
      <c r="Z1" s="41"/>
      <c r="AB1" s="47" t="s">
        <v>11</v>
      </c>
    </row>
    <row r="2" spans="1:32" s="25" customFormat="1" ht="13.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1"/>
      <c r="Y2" s="111"/>
      <c r="Z2" s="116" t="s">
        <v>5</v>
      </c>
      <c r="AA2" s="116"/>
    </row>
    <row r="3" spans="1:32" s="26" customFormat="1" ht="63.75" customHeight="1" x14ac:dyDescent="0.25">
      <c r="A3" s="112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8" t="s">
        <v>6</v>
      </c>
      <c r="R3" s="119"/>
      <c r="S3" s="120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4.25" customHeight="1" x14ac:dyDescent="0.25">
      <c r="A4" s="112"/>
      <c r="B4" s="115" t="s">
        <v>51</v>
      </c>
      <c r="C4" s="115" t="s">
        <v>57</v>
      </c>
      <c r="D4" s="114" t="s">
        <v>2</v>
      </c>
      <c r="E4" s="115" t="s">
        <v>51</v>
      </c>
      <c r="F4" s="115" t="s">
        <v>57</v>
      </c>
      <c r="G4" s="114" t="s">
        <v>2</v>
      </c>
      <c r="H4" s="115" t="s">
        <v>51</v>
      </c>
      <c r="I4" s="115" t="s">
        <v>57</v>
      </c>
      <c r="J4" s="114" t="s">
        <v>2</v>
      </c>
      <c r="K4" s="115" t="s">
        <v>51</v>
      </c>
      <c r="L4" s="115" t="s">
        <v>57</v>
      </c>
      <c r="M4" s="114" t="s">
        <v>2</v>
      </c>
      <c r="N4" s="115" t="s">
        <v>51</v>
      </c>
      <c r="O4" s="115" t="s">
        <v>57</v>
      </c>
      <c r="P4" s="114" t="s">
        <v>2</v>
      </c>
      <c r="Q4" s="115" t="s">
        <v>51</v>
      </c>
      <c r="R4" s="115" t="s">
        <v>57</v>
      </c>
      <c r="S4" s="114" t="s">
        <v>2</v>
      </c>
      <c r="T4" s="115" t="s">
        <v>51</v>
      </c>
      <c r="U4" s="115" t="s">
        <v>57</v>
      </c>
      <c r="V4" s="114" t="s">
        <v>2</v>
      </c>
      <c r="W4" s="115" t="s">
        <v>51</v>
      </c>
      <c r="X4" s="115" t="s">
        <v>57</v>
      </c>
      <c r="Y4" s="114" t="s">
        <v>2</v>
      </c>
      <c r="Z4" s="115" t="s">
        <v>51</v>
      </c>
      <c r="AA4" s="115" t="s">
        <v>57</v>
      </c>
      <c r="AB4" s="114" t="s">
        <v>2</v>
      </c>
    </row>
    <row r="5" spans="1:32" s="27" customFormat="1" ht="6" customHeight="1" x14ac:dyDescent="0.25">
      <c r="A5" s="112"/>
      <c r="B5" s="115"/>
      <c r="C5" s="11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  <c r="P5" s="114"/>
      <c r="Q5" s="115"/>
      <c r="R5" s="115"/>
      <c r="S5" s="114"/>
      <c r="T5" s="115"/>
      <c r="U5" s="115"/>
      <c r="V5" s="114"/>
      <c r="W5" s="115"/>
      <c r="X5" s="115"/>
      <c r="Y5" s="114"/>
      <c r="Z5" s="115"/>
      <c r="AA5" s="115"/>
      <c r="AB5" s="114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131</v>
      </c>
      <c r="C7" s="28">
        <f>SUM(C8:C12)</f>
        <v>426</v>
      </c>
      <c r="D7" s="52">
        <f>IF(B7=0,0,C7/B7)*100</f>
        <v>325.19083969465646</v>
      </c>
      <c r="E7" s="28">
        <f>SUM(E8:E12)</f>
        <v>125</v>
      </c>
      <c r="F7" s="28">
        <f>SUM(F8:F12)</f>
        <v>407</v>
      </c>
      <c r="G7" s="52">
        <f>IF(E7=0,0,F7/E7)*100</f>
        <v>325.59999999999997</v>
      </c>
      <c r="H7" s="82">
        <f>SUM(H8:H12)</f>
        <v>9</v>
      </c>
      <c r="I7" s="28">
        <f>SUM(I8:I12)</f>
        <v>54</v>
      </c>
      <c r="J7" s="52">
        <f>IF(H7=0,0,I7/H7)*100</f>
        <v>600</v>
      </c>
      <c r="K7" s="28">
        <f>SUM(K8:K12)</f>
        <v>0</v>
      </c>
      <c r="L7" s="28">
        <f>SUM(L8:L12)</f>
        <v>1</v>
      </c>
      <c r="M7" s="52">
        <f>IF(K7=0,0,L7/K7)*100</f>
        <v>0</v>
      </c>
      <c r="N7" s="28">
        <f>SUM(N8:N12)</f>
        <v>1</v>
      </c>
      <c r="O7" s="28">
        <f>SUM(O8:O12)</f>
        <v>1</v>
      </c>
      <c r="P7" s="52">
        <f>IF(N7=0,0,O7/N7)*100</f>
        <v>100</v>
      </c>
      <c r="Q7" s="28">
        <f>SUM(Q8:Q12)</f>
        <v>110</v>
      </c>
      <c r="R7" s="28">
        <f>SUM(R8:R12)</f>
        <v>306</v>
      </c>
      <c r="S7" s="52">
        <f>IF(Q7=0,0,R7/Q7)*100</f>
        <v>278.18181818181819</v>
      </c>
      <c r="T7" s="79">
        <f>SUM(T8:T12)</f>
        <v>88</v>
      </c>
      <c r="U7" s="28">
        <f>SUM(U8:U12)</f>
        <v>198</v>
      </c>
      <c r="V7" s="52">
        <f>IF(T7=0,0,U7/T7)*100</f>
        <v>225</v>
      </c>
      <c r="W7" s="28">
        <f>SUM(W8:W12)</f>
        <v>84</v>
      </c>
      <c r="X7" s="28">
        <f>SUM(X8:X12)</f>
        <v>190</v>
      </c>
      <c r="Y7" s="52">
        <f>IF(W7=0,0,X7/W7)*100</f>
        <v>226.19047619047618</v>
      </c>
      <c r="Z7" s="28">
        <f>SUM(Z8:Z12)</f>
        <v>73</v>
      </c>
      <c r="AA7" s="28">
        <f>SUM(AA8:AA12)</f>
        <v>61</v>
      </c>
      <c r="AB7" s="52">
        <f>IF(Z7=0,0,AA7/Z7)*100</f>
        <v>83.561643835616437</v>
      </c>
      <c r="AC7" s="29"/>
      <c r="AF7" s="33"/>
    </row>
    <row r="8" spans="1:32" s="33" customFormat="1" ht="18" customHeight="1" x14ac:dyDescent="0.25">
      <c r="A8" s="94" t="s">
        <v>60</v>
      </c>
      <c r="B8" s="92">
        <f>'[5]8'!B30</f>
        <v>17</v>
      </c>
      <c r="C8" s="31">
        <f>[13]VPO7!$L9+[13]VPO7!$J9-[13]VPO7!$K9+[14]VPO1!$B10</f>
        <v>50</v>
      </c>
      <c r="D8" s="53">
        <f t="shared" ref="D8:D12" si="0">IF(B8=0,0,C8/B8)*100</f>
        <v>294.11764705882354</v>
      </c>
      <c r="E8" s="56">
        <f>'[5]8'!D30</f>
        <v>17</v>
      </c>
      <c r="F8" s="31">
        <f>[14]VPO1!$B10</f>
        <v>46</v>
      </c>
      <c r="G8" s="53">
        <f t="shared" ref="G8:G12" si="1">IF(E8=0,0,F8/E8)*100</f>
        <v>270.58823529411768</v>
      </c>
      <c r="H8" s="56">
        <f>'[5]8'!G30</f>
        <v>1</v>
      </c>
      <c r="I8" s="31">
        <f>[14]VPO1!$E10+[13]VPO7!$D9</f>
        <v>2</v>
      </c>
      <c r="J8" s="53">
        <f t="shared" ref="J8:J12" si="2">IF(H8=0,0,I8/H8)*100</f>
        <v>200</v>
      </c>
      <c r="K8" s="56">
        <f>'[5]8'!J30</f>
        <v>0</v>
      </c>
      <c r="L8" s="31">
        <f>[14]VPO1!$N10</f>
        <v>0</v>
      </c>
      <c r="M8" s="53">
        <f t="shared" ref="M8:M12" si="3">IF(K8=0,0,L8/K8)*100</f>
        <v>0</v>
      </c>
      <c r="N8" s="56">
        <f>'[5]8'!M30</f>
        <v>0</v>
      </c>
      <c r="O8" s="31">
        <f>[14]VPO1!$R10+[14]VPO1!$S10+[13]VPO7!$G9</f>
        <v>1</v>
      </c>
      <c r="P8" s="53">
        <f t="shared" ref="P8:P12" si="4">IF(N8=0,0,O8/N8)*100</f>
        <v>0</v>
      </c>
      <c r="Q8" s="31">
        <f>'[5]8'!P30</f>
        <v>13</v>
      </c>
      <c r="R8" s="46">
        <f>'[8]1'!$L11</f>
        <v>35</v>
      </c>
      <c r="S8" s="53">
        <f t="shared" ref="S8:S12" si="5">IF(Q8=0,0,R8/Q8)*100</f>
        <v>269.23076923076923</v>
      </c>
      <c r="T8" s="66">
        <f>'[5]8'!R30</f>
        <v>16</v>
      </c>
      <c r="U8" s="46">
        <f>[13]VPO7!$L9+[14]VPO1!$T10</f>
        <v>23</v>
      </c>
      <c r="V8" s="53">
        <f t="shared" ref="V8:V12" si="6">IF(T8=0,0,U8/T8)*100</f>
        <v>143.75</v>
      </c>
      <c r="W8" s="31">
        <f>'[5]8'!T30</f>
        <v>16</v>
      </c>
      <c r="X8" s="46">
        <f>[14]VPO1!$T10</f>
        <v>19</v>
      </c>
      <c r="Y8" s="53">
        <f t="shared" ref="Y8:Y12" si="7">IF(W8=0,0,X8/W8)*100</f>
        <v>118.75</v>
      </c>
      <c r="Z8" s="31">
        <f>'[5]8'!W30</f>
        <v>13</v>
      </c>
      <c r="AA8" s="46">
        <f>[14]VPO1!$U10</f>
        <v>6</v>
      </c>
      <c r="AB8" s="53">
        <f t="shared" ref="AB8:AB12" si="8">IF(Z8=0,0,AA8/Z8)*100</f>
        <v>46.153846153846153</v>
      </c>
      <c r="AC8" s="29"/>
      <c r="AD8" s="32"/>
    </row>
    <row r="9" spans="1:32" s="34" customFormat="1" ht="18" customHeight="1" x14ac:dyDescent="0.25">
      <c r="A9" s="94" t="s">
        <v>61</v>
      </c>
      <c r="B9" s="92">
        <f>'[5]8'!B31</f>
        <v>7</v>
      </c>
      <c r="C9" s="80">
        <f>[13]VPO7!$L10+[13]VPO7!$J10-[13]VPO7!$K10+[14]VPO1!$B11</f>
        <v>49</v>
      </c>
      <c r="D9" s="53">
        <f t="shared" si="0"/>
        <v>700</v>
      </c>
      <c r="E9" s="56">
        <f>'[5]8'!D31</f>
        <v>6</v>
      </c>
      <c r="F9" s="80">
        <f>[14]VPO1!$B11</f>
        <v>47</v>
      </c>
      <c r="G9" s="53">
        <f t="shared" si="1"/>
        <v>783.33333333333326</v>
      </c>
      <c r="H9" s="56">
        <f>'[5]8'!G31</f>
        <v>0</v>
      </c>
      <c r="I9" s="80">
        <f>[14]VPO1!$E11+[13]VPO7!$D10</f>
        <v>6</v>
      </c>
      <c r="J9" s="53">
        <f t="shared" si="2"/>
        <v>0</v>
      </c>
      <c r="K9" s="56">
        <f>'[5]8'!J31</f>
        <v>0</v>
      </c>
      <c r="L9" s="80">
        <f>[14]VPO1!$N11</f>
        <v>0</v>
      </c>
      <c r="M9" s="53">
        <f t="shared" si="3"/>
        <v>0</v>
      </c>
      <c r="N9" s="56">
        <f>'[5]8'!M31</f>
        <v>0</v>
      </c>
      <c r="O9" s="80">
        <f>[14]VPO1!$R11+[14]VPO1!$S11+[13]VPO7!$G10</f>
        <v>0</v>
      </c>
      <c r="P9" s="53">
        <f t="shared" si="4"/>
        <v>0</v>
      </c>
      <c r="Q9" s="80">
        <f>'[5]8'!P31</f>
        <v>5</v>
      </c>
      <c r="R9" s="46">
        <f>'[8]1'!$L12</f>
        <v>30</v>
      </c>
      <c r="S9" s="53">
        <f t="shared" si="5"/>
        <v>600</v>
      </c>
      <c r="T9" s="66">
        <f>'[5]8'!R31</f>
        <v>6</v>
      </c>
      <c r="U9" s="46">
        <f>[13]VPO7!$L10+[14]VPO1!$T11</f>
        <v>25</v>
      </c>
      <c r="V9" s="53">
        <f t="shared" si="6"/>
        <v>416.66666666666669</v>
      </c>
      <c r="W9" s="80">
        <f>'[5]8'!T31</f>
        <v>5</v>
      </c>
      <c r="X9" s="46">
        <f>[14]VPO1!$T11</f>
        <v>25</v>
      </c>
      <c r="Y9" s="53">
        <f t="shared" si="7"/>
        <v>500</v>
      </c>
      <c r="Z9" s="80">
        <f>'[5]8'!W31</f>
        <v>4</v>
      </c>
      <c r="AA9" s="46">
        <f>[14]VPO1!$U11</f>
        <v>4</v>
      </c>
      <c r="AB9" s="53">
        <f t="shared" si="8"/>
        <v>100</v>
      </c>
      <c r="AC9" s="29"/>
      <c r="AD9" s="32"/>
    </row>
    <row r="10" spans="1:32" s="33" customFormat="1" ht="18" customHeight="1" x14ac:dyDescent="0.25">
      <c r="A10" s="94" t="s">
        <v>62</v>
      </c>
      <c r="B10" s="92">
        <f>'[5]8'!B32</f>
        <v>58</v>
      </c>
      <c r="C10" s="80">
        <f>[13]VPO7!$L11+[13]VPO7!$J11-[13]VPO7!$K11+[14]VPO1!$B12</f>
        <v>117</v>
      </c>
      <c r="D10" s="53">
        <f t="shared" si="0"/>
        <v>201.72413793103448</v>
      </c>
      <c r="E10" s="56">
        <f>'[5]8'!D32</f>
        <v>55</v>
      </c>
      <c r="F10" s="80">
        <f>[14]VPO1!$B12</f>
        <v>110</v>
      </c>
      <c r="G10" s="53">
        <f t="shared" si="1"/>
        <v>200</v>
      </c>
      <c r="H10" s="56">
        <f>'[5]8'!G32</f>
        <v>7</v>
      </c>
      <c r="I10" s="80">
        <f>[14]VPO1!$E12+[13]VPO7!$D11</f>
        <v>9</v>
      </c>
      <c r="J10" s="53">
        <f t="shared" si="2"/>
        <v>128.57142857142858</v>
      </c>
      <c r="K10" s="56">
        <f>'[5]8'!J32</f>
        <v>0</v>
      </c>
      <c r="L10" s="80">
        <f>[14]VPO1!$N12</f>
        <v>0</v>
      </c>
      <c r="M10" s="53">
        <f t="shared" si="3"/>
        <v>0</v>
      </c>
      <c r="N10" s="56">
        <f>'[5]8'!M32</f>
        <v>1</v>
      </c>
      <c r="O10" s="80">
        <f>[14]VPO1!$R12+[14]VPO1!$S12+[13]VPO7!$G11</f>
        <v>0</v>
      </c>
      <c r="P10" s="53">
        <f t="shared" si="4"/>
        <v>0</v>
      </c>
      <c r="Q10" s="80">
        <f>'[5]8'!P32</f>
        <v>46</v>
      </c>
      <c r="R10" s="46">
        <f>'[8]1'!$L13</f>
        <v>95</v>
      </c>
      <c r="S10" s="53">
        <f t="shared" si="5"/>
        <v>206.52173913043475</v>
      </c>
      <c r="T10" s="66">
        <f>'[5]8'!R32</f>
        <v>28</v>
      </c>
      <c r="U10" s="46">
        <f>[13]VPO7!$L11+[14]VPO1!$T12</f>
        <v>64</v>
      </c>
      <c r="V10" s="53">
        <f t="shared" si="6"/>
        <v>228.57142857142856</v>
      </c>
      <c r="W10" s="80">
        <f>'[5]8'!T32</f>
        <v>27</v>
      </c>
      <c r="X10" s="46">
        <f>[14]VPO1!$T12</f>
        <v>62</v>
      </c>
      <c r="Y10" s="53">
        <f t="shared" si="7"/>
        <v>229.62962962962962</v>
      </c>
      <c r="Z10" s="80">
        <f>'[5]8'!W32</f>
        <v>22</v>
      </c>
      <c r="AA10" s="46">
        <f>[14]VPO1!$U12</f>
        <v>25</v>
      </c>
      <c r="AB10" s="53">
        <f t="shared" si="8"/>
        <v>113.63636363636364</v>
      </c>
      <c r="AC10" s="29"/>
      <c r="AD10" s="32"/>
    </row>
    <row r="11" spans="1:32" s="33" customFormat="1" ht="18" customHeight="1" x14ac:dyDescent="0.25">
      <c r="A11" s="94" t="s">
        <v>63</v>
      </c>
      <c r="B11" s="92">
        <f>'[5]8'!B33</f>
        <v>22</v>
      </c>
      <c r="C11" s="80">
        <f>[13]VPO7!$L12+[13]VPO7!$J12-[13]VPO7!$K12+[14]VPO1!$B13</f>
        <v>93</v>
      </c>
      <c r="D11" s="53">
        <f t="shared" si="0"/>
        <v>422.72727272727275</v>
      </c>
      <c r="E11" s="56">
        <f>'[5]8'!D33</f>
        <v>22</v>
      </c>
      <c r="F11" s="80">
        <f>[14]VPO1!$B13</f>
        <v>91</v>
      </c>
      <c r="G11" s="53">
        <f t="shared" si="1"/>
        <v>413.63636363636368</v>
      </c>
      <c r="H11" s="56">
        <f>'[5]8'!G33</f>
        <v>1</v>
      </c>
      <c r="I11" s="80">
        <f>[14]VPO1!$E13+[13]VPO7!$D12</f>
        <v>14</v>
      </c>
      <c r="J11" s="53">
        <f t="shared" si="2"/>
        <v>1400</v>
      </c>
      <c r="K11" s="56">
        <f>'[5]8'!J33</f>
        <v>0</v>
      </c>
      <c r="L11" s="80">
        <f>[14]VPO1!$N13</f>
        <v>0</v>
      </c>
      <c r="M11" s="53">
        <f t="shared" si="3"/>
        <v>0</v>
      </c>
      <c r="N11" s="56">
        <f>'[5]8'!M33</f>
        <v>0</v>
      </c>
      <c r="O11" s="80">
        <f>[14]VPO1!$R13+[14]VPO1!$S13+[13]VPO7!$G12</f>
        <v>0</v>
      </c>
      <c r="P11" s="53">
        <f t="shared" si="4"/>
        <v>0</v>
      </c>
      <c r="Q11" s="80">
        <f>'[5]8'!P33</f>
        <v>21</v>
      </c>
      <c r="R11" s="46">
        <f>'[8]1'!$L14</f>
        <v>65</v>
      </c>
      <c r="S11" s="53">
        <f t="shared" si="5"/>
        <v>309.52380952380952</v>
      </c>
      <c r="T11" s="66">
        <f>'[5]8'!R33</f>
        <v>17</v>
      </c>
      <c r="U11" s="46">
        <f>[13]VPO7!$L12+[14]VPO1!$T13</f>
        <v>39</v>
      </c>
      <c r="V11" s="53">
        <f t="shared" si="6"/>
        <v>229.41176470588235</v>
      </c>
      <c r="W11" s="80">
        <f>'[5]8'!T33</f>
        <v>17</v>
      </c>
      <c r="X11" s="46">
        <f>[14]VPO1!$T13</f>
        <v>37</v>
      </c>
      <c r="Y11" s="53">
        <f t="shared" si="7"/>
        <v>217.64705882352939</v>
      </c>
      <c r="Z11" s="80">
        <f>'[5]8'!W33</f>
        <v>17</v>
      </c>
      <c r="AA11" s="46">
        <f>[14]VPO1!$U13</f>
        <v>14</v>
      </c>
      <c r="AB11" s="53">
        <f t="shared" si="8"/>
        <v>82.35294117647058</v>
      </c>
      <c r="AC11" s="29"/>
      <c r="AD11" s="32"/>
    </row>
    <row r="12" spans="1:32" s="33" customFormat="1" ht="18" customHeight="1" x14ac:dyDescent="0.25">
      <c r="A12" s="94" t="s">
        <v>64</v>
      </c>
      <c r="B12" s="92">
        <f>'[5]8'!B34</f>
        <v>27</v>
      </c>
      <c r="C12" s="80">
        <f>[13]VPO7!$L13+[13]VPO7!$J13-[13]VPO7!$K13+[14]VPO1!$B14</f>
        <v>117</v>
      </c>
      <c r="D12" s="53">
        <f t="shared" si="0"/>
        <v>433.33333333333331</v>
      </c>
      <c r="E12" s="56">
        <f>'[5]8'!D34</f>
        <v>25</v>
      </c>
      <c r="F12" s="80">
        <f>[14]VPO1!$B14</f>
        <v>113</v>
      </c>
      <c r="G12" s="53">
        <f t="shared" si="1"/>
        <v>451.99999999999994</v>
      </c>
      <c r="H12" s="56">
        <f>'[5]8'!G34</f>
        <v>0</v>
      </c>
      <c r="I12" s="80">
        <f>[14]VPO1!$E14+[13]VPO7!$D13</f>
        <v>23</v>
      </c>
      <c r="J12" s="53">
        <f t="shared" si="2"/>
        <v>0</v>
      </c>
      <c r="K12" s="56">
        <f>'[5]8'!J34</f>
        <v>0</v>
      </c>
      <c r="L12" s="80">
        <f>[14]VPO1!$N14</f>
        <v>1</v>
      </c>
      <c r="M12" s="53">
        <f t="shared" si="3"/>
        <v>0</v>
      </c>
      <c r="N12" s="56">
        <f>'[5]8'!M34</f>
        <v>0</v>
      </c>
      <c r="O12" s="80">
        <f>[14]VPO1!$R14+[14]VPO1!$S14+[13]VPO7!$G13</f>
        <v>0</v>
      </c>
      <c r="P12" s="53">
        <f t="shared" si="4"/>
        <v>0</v>
      </c>
      <c r="Q12" s="80">
        <f>'[5]8'!P34</f>
        <v>25</v>
      </c>
      <c r="R12" s="46">
        <f>'[8]1'!$L15</f>
        <v>81</v>
      </c>
      <c r="S12" s="53">
        <f t="shared" si="5"/>
        <v>324</v>
      </c>
      <c r="T12" s="66">
        <f>'[5]8'!R34</f>
        <v>21</v>
      </c>
      <c r="U12" s="46">
        <f>[13]VPO7!$L13+[14]VPO1!$T14</f>
        <v>47</v>
      </c>
      <c r="V12" s="53">
        <f t="shared" si="6"/>
        <v>223.80952380952382</v>
      </c>
      <c r="W12" s="80">
        <f>'[5]8'!T34</f>
        <v>19</v>
      </c>
      <c r="X12" s="46">
        <f>[14]VPO1!$T14</f>
        <v>47</v>
      </c>
      <c r="Y12" s="53">
        <f t="shared" si="7"/>
        <v>247.36842105263159</v>
      </c>
      <c r="Z12" s="80">
        <f>'[5]8'!W34</f>
        <v>17</v>
      </c>
      <c r="AA12" s="46">
        <f>[14]VPO1!$U14</f>
        <v>12</v>
      </c>
      <c r="AB12" s="53">
        <f t="shared" si="8"/>
        <v>70.588235294117652</v>
      </c>
      <c r="AC12" s="29"/>
      <c r="AD12" s="32"/>
    </row>
    <row r="13" spans="1:32" ht="57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="70" zoomScaleNormal="70" zoomScaleSheetLayoutView="80" workbookViewId="0">
      <selection activeCell="B21" sqref="B21"/>
    </sheetView>
  </sheetViews>
  <sheetFormatPr defaultColWidth="8" defaultRowHeight="12.75" x14ac:dyDescent="0.2"/>
  <cols>
    <col min="1" max="1" width="60.85546875" style="2" customWidth="1"/>
    <col min="2" max="2" width="27.7109375" style="2" customWidth="1"/>
    <col min="3" max="3" width="28.855468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6" t="s">
        <v>24</v>
      </c>
      <c r="B1" s="96"/>
      <c r="C1" s="96"/>
      <c r="D1" s="96"/>
      <c r="E1" s="96"/>
    </row>
    <row r="2" spans="1:11" ht="28.5" customHeight="1" x14ac:dyDescent="0.2">
      <c r="A2" s="96" t="s">
        <v>18</v>
      </c>
      <c r="B2" s="96"/>
      <c r="C2" s="96"/>
      <c r="D2" s="96"/>
      <c r="E2" s="96"/>
    </row>
    <row r="3" spans="1:11" s="3" customFormat="1" ht="23.25" customHeight="1" x14ac:dyDescent="0.25">
      <c r="A3" s="101" t="s">
        <v>0</v>
      </c>
      <c r="B3" s="97" t="s">
        <v>65</v>
      </c>
      <c r="C3" s="97" t="s">
        <v>66</v>
      </c>
      <c r="D3" s="99" t="s">
        <v>1</v>
      </c>
      <c r="E3" s="100"/>
    </row>
    <row r="4" spans="1:11" s="3" customFormat="1" ht="42" customHeight="1" x14ac:dyDescent="0.25">
      <c r="A4" s="102"/>
      <c r="B4" s="98"/>
      <c r="C4" s="98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25</v>
      </c>
      <c r="B6" s="55">
        <f>'10'!B7</f>
        <v>3985</v>
      </c>
      <c r="C6" s="54">
        <f>'10'!C7</f>
        <v>2483</v>
      </c>
      <c r="D6" s="51">
        <f t="shared" ref="D6" si="0">IF(B6=0,0,C6/B6)*100</f>
        <v>62.308657465495607</v>
      </c>
      <c r="E6" s="49">
        <f t="shared" ref="E6" si="1">C6-B6</f>
        <v>-1502</v>
      </c>
      <c r="K6" s="11"/>
    </row>
    <row r="7" spans="1:11" s="3" customFormat="1" ht="31.5" customHeight="1" x14ac:dyDescent="0.25">
      <c r="A7" s="9" t="s">
        <v>26</v>
      </c>
      <c r="B7" s="54">
        <f>'10'!E7</f>
        <v>3678</v>
      </c>
      <c r="C7" s="54">
        <f>'10'!F7</f>
        <v>2267</v>
      </c>
      <c r="D7" s="51">
        <f t="shared" ref="D7:D11" si="2">IF(B7=0,0,C7/B7)*100</f>
        <v>61.636759108210981</v>
      </c>
      <c r="E7" s="49">
        <f t="shared" ref="E7:E11" si="3">C7-B7</f>
        <v>-1411</v>
      </c>
      <c r="K7" s="11"/>
    </row>
    <row r="8" spans="1:11" s="3" customFormat="1" ht="54.75" customHeight="1" x14ac:dyDescent="0.25">
      <c r="A8" s="12" t="s">
        <v>27</v>
      </c>
      <c r="B8" s="54">
        <f>'10'!H7</f>
        <v>478</v>
      </c>
      <c r="C8" s="54">
        <f>'10'!I7</f>
        <v>268</v>
      </c>
      <c r="D8" s="51">
        <f t="shared" si="2"/>
        <v>56.06694560669456</v>
      </c>
      <c r="E8" s="49">
        <f t="shared" si="3"/>
        <v>-210</v>
      </c>
      <c r="K8" s="11"/>
    </row>
    <row r="9" spans="1:11" s="3" customFormat="1" ht="35.25" customHeight="1" x14ac:dyDescent="0.25">
      <c r="A9" s="13" t="s">
        <v>28</v>
      </c>
      <c r="B9" s="54">
        <f>'10'!K7</f>
        <v>142</v>
      </c>
      <c r="C9" s="54">
        <f>'10'!L7</f>
        <v>24</v>
      </c>
      <c r="D9" s="51">
        <f t="shared" si="2"/>
        <v>16.901408450704224</v>
      </c>
      <c r="E9" s="49">
        <f t="shared" si="3"/>
        <v>-118</v>
      </c>
      <c r="K9" s="11"/>
    </row>
    <row r="10" spans="1:11" s="3" customFormat="1" ht="45.75" customHeight="1" x14ac:dyDescent="0.25">
      <c r="A10" s="13" t="s">
        <v>15</v>
      </c>
      <c r="B10" s="54">
        <f>'10'!N7</f>
        <v>55</v>
      </c>
      <c r="C10" s="54">
        <f>'10'!O7</f>
        <v>10</v>
      </c>
      <c r="D10" s="51">
        <f t="shared" si="2"/>
        <v>18.181818181818183</v>
      </c>
      <c r="E10" s="49">
        <f t="shared" si="3"/>
        <v>-45</v>
      </c>
      <c r="K10" s="11"/>
    </row>
    <row r="11" spans="1:11" s="3" customFormat="1" ht="55.5" customHeight="1" x14ac:dyDescent="0.25">
      <c r="A11" s="13" t="s">
        <v>29</v>
      </c>
      <c r="B11" s="54">
        <f>'10'!Q7</f>
        <v>3183</v>
      </c>
      <c r="C11" s="54">
        <f>'10'!R7</f>
        <v>1720</v>
      </c>
      <c r="D11" s="51">
        <f t="shared" si="2"/>
        <v>54.037071944706248</v>
      </c>
      <c r="E11" s="49">
        <f t="shared" si="3"/>
        <v>-1463</v>
      </c>
      <c r="K11" s="11"/>
    </row>
    <row r="12" spans="1:11" s="3" customFormat="1" ht="12.75" customHeight="1" x14ac:dyDescent="0.25">
      <c r="A12" s="103" t="s">
        <v>4</v>
      </c>
      <c r="B12" s="104"/>
      <c r="C12" s="104"/>
      <c r="D12" s="104"/>
      <c r="E12" s="104"/>
      <c r="K12" s="11"/>
    </row>
    <row r="13" spans="1:11" s="3" customFormat="1" ht="15" customHeight="1" x14ac:dyDescent="0.25">
      <c r="A13" s="105"/>
      <c r="B13" s="106"/>
      <c r="C13" s="106"/>
      <c r="D13" s="106"/>
      <c r="E13" s="106"/>
      <c r="K13" s="11"/>
    </row>
    <row r="14" spans="1:11" s="3" customFormat="1" ht="20.25" customHeight="1" x14ac:dyDescent="0.25">
      <c r="A14" s="101" t="s">
        <v>0</v>
      </c>
      <c r="B14" s="107" t="s">
        <v>67</v>
      </c>
      <c r="C14" s="107" t="s">
        <v>68</v>
      </c>
      <c r="D14" s="99" t="s">
        <v>1</v>
      </c>
      <c r="E14" s="100"/>
      <c r="K14" s="11"/>
    </row>
    <row r="15" spans="1:11" ht="35.25" customHeight="1" x14ac:dyDescent="0.2">
      <c r="A15" s="102"/>
      <c r="B15" s="107"/>
      <c r="C15" s="107"/>
      <c r="D15" s="4" t="s">
        <v>2</v>
      </c>
      <c r="E15" s="5" t="s">
        <v>32</v>
      </c>
      <c r="K15" s="11"/>
    </row>
    <row r="16" spans="1:11" ht="24" customHeight="1" x14ac:dyDescent="0.2">
      <c r="A16" s="9" t="s">
        <v>59</v>
      </c>
      <c r="B16" s="55">
        <f>'10'!T7</f>
        <v>2219</v>
      </c>
      <c r="C16" s="55">
        <f>'10'!U7</f>
        <v>1097</v>
      </c>
      <c r="D16" s="48">
        <f t="shared" ref="D16" si="4">C16/B16%</f>
        <v>49.436683190626404</v>
      </c>
      <c r="E16" s="49">
        <f t="shared" ref="E16" si="5">C16-B16</f>
        <v>-1122</v>
      </c>
      <c r="K16" s="11"/>
    </row>
    <row r="17" spans="1:11" ht="25.5" customHeight="1" x14ac:dyDescent="0.2">
      <c r="A17" s="1" t="s">
        <v>26</v>
      </c>
      <c r="B17" s="55">
        <f>'10'!W7</f>
        <v>2143</v>
      </c>
      <c r="C17" s="55">
        <f>'10'!X7</f>
        <v>1010</v>
      </c>
      <c r="D17" s="48">
        <f t="shared" ref="D17:D18" si="6">C17/B17%</f>
        <v>47.130191320578632</v>
      </c>
      <c r="E17" s="49">
        <f t="shared" ref="E17:E18" si="7">C17-B17</f>
        <v>-1133</v>
      </c>
      <c r="K17" s="11"/>
    </row>
    <row r="18" spans="1:11" ht="33.75" customHeight="1" x14ac:dyDescent="0.2">
      <c r="A18" s="1" t="s">
        <v>30</v>
      </c>
      <c r="B18" s="55">
        <f>'10'!Z7</f>
        <v>1733</v>
      </c>
      <c r="C18" s="55">
        <f>'10'!AA7</f>
        <v>297</v>
      </c>
      <c r="D18" s="48">
        <f t="shared" si="6"/>
        <v>17.137911136757069</v>
      </c>
      <c r="E18" s="49">
        <f t="shared" si="7"/>
        <v>-1436</v>
      </c>
      <c r="K18" s="11"/>
    </row>
    <row r="19" spans="1:11" ht="53.25" customHeight="1" x14ac:dyDescent="0.2">
      <c r="A19" s="95"/>
      <c r="B19" s="95"/>
      <c r="C19" s="95"/>
      <c r="D19" s="95"/>
      <c r="E19" s="95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25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2023-01-17T10:02:42Z</cp:lastPrinted>
  <dcterms:created xsi:type="dcterms:W3CDTF">2020-12-10T10:35:03Z</dcterms:created>
  <dcterms:modified xsi:type="dcterms:W3CDTF">2023-05-11T13:00:04Z</dcterms:modified>
</cp:coreProperties>
</file>