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2030" activeTab="10"/>
  </bookViews>
  <sheets>
    <sheet name="1" sheetId="23" r:id="rId1"/>
    <sheet name="2" sheetId="39" r:id="rId2"/>
    <sheet name="3" sheetId="42" r:id="rId3"/>
    <sheet name="4" sheetId="48" r:id="rId4"/>
    <sheet name="5" sheetId="49" r:id="rId5"/>
    <sheet name="6" sheetId="50" r:id="rId6"/>
    <sheet name="7" sheetId="51" r:id="rId7"/>
    <sheet name="8" sheetId="52" r:id="rId8"/>
    <sheet name="9" sheetId="53" r:id="rId9"/>
    <sheet name="10" sheetId="54" r:id="rId10"/>
    <sheet name="11" sheetId="25" r:id="rId11"/>
    <sheet name="12" sheetId="55" r:id="rId12"/>
    <sheet name="13" sheetId="56" r:id="rId13"/>
    <sheet name="14" sheetId="57" r:id="rId14"/>
    <sheet name="15" sheetId="58" r:id="rId15"/>
    <sheet name="16" sheetId="59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'10'!$A$1:$AB$28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'14'!$A$1:$I$20</definedName>
    <definedName name="_xlnm.Print_Area" localSheetId="14">'15'!$A$1:$AB$28</definedName>
    <definedName name="_xlnm.Print_Area" localSheetId="15">'16'!$A$1:$AB$28</definedName>
    <definedName name="_xlnm.Print_Area" localSheetId="1">'2'!$A$1:$AB$28</definedName>
    <definedName name="_xlnm.Print_Area" localSheetId="2">'3'!$A$1:$E$17</definedName>
    <definedName name="_xlnm.Print_Area" localSheetId="3">'4'!$A$1:$AB$28</definedName>
    <definedName name="_xlnm.Print_Area" localSheetId="4">'5'!$A$1:$E$17</definedName>
    <definedName name="_xlnm.Print_Area" localSheetId="5">'6'!$A$1:$AB$28</definedName>
    <definedName name="_xlnm.Print_Area" localSheetId="6">'7'!$A$1:$E$18</definedName>
    <definedName name="_xlnm.Print_Area" localSheetId="7">'8'!$A$1:$AB$28</definedName>
    <definedName name="_xlnm.Print_Area" localSheetId="8">'9'!$A$1:$E$18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4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4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4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19" i="25" l="1"/>
  <c r="B20" i="25"/>
  <c r="B18" i="25"/>
  <c r="B9" i="25"/>
  <c r="B10" i="25"/>
  <c r="B11" i="25"/>
  <c r="B12" i="25"/>
  <c r="B13" i="25"/>
  <c r="B8" i="25"/>
  <c r="AA9" i="58" l="1"/>
  <c r="AA10" i="58"/>
  <c r="AA11" i="58"/>
  <c r="AA12" i="58"/>
  <c r="AA13" i="58"/>
  <c r="AA14" i="58"/>
  <c r="AA15" i="58"/>
  <c r="AA16" i="58"/>
  <c r="AA17" i="58"/>
  <c r="AA18" i="58"/>
  <c r="AA19" i="58"/>
  <c r="AA20" i="58"/>
  <c r="AA21" i="58"/>
  <c r="AA22" i="58"/>
  <c r="AA23" i="58"/>
  <c r="AA24" i="58"/>
  <c r="AA25" i="58"/>
  <c r="AA26" i="58"/>
  <c r="AA27" i="58"/>
  <c r="AA28" i="58"/>
  <c r="AA8" i="58"/>
  <c r="X9" i="58"/>
  <c r="X10" i="58"/>
  <c r="X11" i="58"/>
  <c r="X12" i="58"/>
  <c r="X13" i="58"/>
  <c r="X14" i="58"/>
  <c r="X15" i="58"/>
  <c r="X16" i="58"/>
  <c r="X17" i="58"/>
  <c r="X18" i="58"/>
  <c r="X19" i="58"/>
  <c r="X20" i="58"/>
  <c r="X21" i="58"/>
  <c r="X22" i="58"/>
  <c r="X23" i="58"/>
  <c r="X24" i="58"/>
  <c r="X25" i="58"/>
  <c r="X26" i="58"/>
  <c r="X27" i="58"/>
  <c r="X28" i="58"/>
  <c r="X8" i="58"/>
  <c r="U9" i="58"/>
  <c r="U10" i="58"/>
  <c r="U11" i="58"/>
  <c r="U12" i="58"/>
  <c r="U13" i="58"/>
  <c r="U14" i="58"/>
  <c r="U15" i="58"/>
  <c r="U16" i="58"/>
  <c r="U17" i="58"/>
  <c r="U18" i="58"/>
  <c r="U19" i="58"/>
  <c r="U20" i="58"/>
  <c r="U21" i="58"/>
  <c r="U22" i="58"/>
  <c r="U23" i="58"/>
  <c r="U24" i="58"/>
  <c r="U25" i="58"/>
  <c r="U26" i="58"/>
  <c r="U27" i="58"/>
  <c r="U28" i="58"/>
  <c r="U8" i="58"/>
  <c r="O9" i="58"/>
  <c r="O10" i="58"/>
  <c r="O11" i="58"/>
  <c r="O12" i="58"/>
  <c r="O13" i="58"/>
  <c r="O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8" i="58"/>
  <c r="L9" i="58"/>
  <c r="L10" i="58"/>
  <c r="L11" i="58"/>
  <c r="L12" i="58"/>
  <c r="L13" i="58"/>
  <c r="L14" i="58"/>
  <c r="L15" i="58"/>
  <c r="L16" i="58"/>
  <c r="L17" i="58"/>
  <c r="L18" i="58"/>
  <c r="L19" i="58"/>
  <c r="L20" i="58"/>
  <c r="L21" i="58"/>
  <c r="L22" i="58"/>
  <c r="L23" i="58"/>
  <c r="L24" i="58"/>
  <c r="L25" i="58"/>
  <c r="L26" i="58"/>
  <c r="L27" i="58"/>
  <c r="L28" i="58"/>
  <c r="L8" i="58"/>
  <c r="I9" i="58"/>
  <c r="I10" i="58"/>
  <c r="I11" i="58"/>
  <c r="I12" i="58"/>
  <c r="I13" i="58"/>
  <c r="I14" i="58"/>
  <c r="I15" i="58"/>
  <c r="I16" i="58"/>
  <c r="I17" i="58"/>
  <c r="I18" i="58"/>
  <c r="I19" i="58"/>
  <c r="I20" i="58"/>
  <c r="I21" i="58"/>
  <c r="I22" i="58"/>
  <c r="I23" i="58"/>
  <c r="I24" i="58"/>
  <c r="I25" i="58"/>
  <c r="I26" i="58"/>
  <c r="I27" i="58"/>
  <c r="I28" i="58"/>
  <c r="I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8" i="58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8" i="58"/>
  <c r="K9" i="56"/>
  <c r="K10" i="56"/>
  <c r="K11" i="56"/>
  <c r="K12" i="56"/>
  <c r="K13" i="56"/>
  <c r="K14" i="56"/>
  <c r="K15" i="56"/>
  <c r="K16" i="56"/>
  <c r="K17" i="56"/>
  <c r="K18" i="56"/>
  <c r="K19" i="56"/>
  <c r="K20" i="56"/>
  <c r="K21" i="56"/>
  <c r="K22" i="56"/>
  <c r="K23" i="56"/>
  <c r="K24" i="56"/>
  <c r="K25" i="56"/>
  <c r="K26" i="56"/>
  <c r="K27" i="56"/>
  <c r="K28" i="56"/>
  <c r="K8" i="56"/>
  <c r="J9" i="56"/>
  <c r="J10" i="56"/>
  <c r="J11" i="56"/>
  <c r="J12" i="56"/>
  <c r="J13" i="56"/>
  <c r="J14" i="56"/>
  <c r="J15" i="56"/>
  <c r="J16" i="56"/>
  <c r="J17" i="56"/>
  <c r="J18" i="56"/>
  <c r="J19" i="56"/>
  <c r="J20" i="56"/>
  <c r="J21" i="56"/>
  <c r="J22" i="56"/>
  <c r="J23" i="56"/>
  <c r="J24" i="56"/>
  <c r="J25" i="56"/>
  <c r="J26" i="56"/>
  <c r="J27" i="56"/>
  <c r="J28" i="56"/>
  <c r="J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27" i="56"/>
  <c r="I28" i="56"/>
  <c r="I8" i="56"/>
  <c r="G9" i="56"/>
  <c r="G10" i="56"/>
  <c r="G11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8" i="56"/>
  <c r="F9" i="56"/>
  <c r="F10" i="56"/>
  <c r="F11" i="56"/>
  <c r="F12" i="56"/>
  <c r="F13" i="56"/>
  <c r="F14" i="56"/>
  <c r="F15" i="56"/>
  <c r="F16" i="56"/>
  <c r="F17" i="56"/>
  <c r="F18" i="56"/>
  <c r="F19" i="56"/>
  <c r="F20" i="56"/>
  <c r="F21" i="56"/>
  <c r="F22" i="56"/>
  <c r="F23" i="56"/>
  <c r="F24" i="56"/>
  <c r="F25" i="56"/>
  <c r="F26" i="56"/>
  <c r="F27" i="56"/>
  <c r="F28" i="56"/>
  <c r="F8" i="56"/>
  <c r="E9" i="56"/>
  <c r="E10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8" i="56"/>
  <c r="D9" i="56"/>
  <c r="D10" i="56"/>
  <c r="D11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8" i="56"/>
  <c r="C9" i="56"/>
  <c r="C10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8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8" i="56"/>
  <c r="O9" i="48" l="1"/>
  <c r="O10" i="48"/>
  <c r="O11" i="48"/>
  <c r="O12" i="48"/>
  <c r="O13" i="48"/>
  <c r="O14" i="48"/>
  <c r="O15" i="48"/>
  <c r="O16" i="48"/>
  <c r="O17" i="48"/>
  <c r="O18" i="48"/>
  <c r="O19" i="48"/>
  <c r="O20" i="48"/>
  <c r="O21" i="48"/>
  <c r="O22" i="48"/>
  <c r="O23" i="48"/>
  <c r="O24" i="48"/>
  <c r="O25" i="48"/>
  <c r="O26" i="48"/>
  <c r="O27" i="48"/>
  <c r="O28" i="48"/>
  <c r="O8" i="48"/>
  <c r="AA9" i="59" l="1"/>
  <c r="AA10" i="59"/>
  <c r="AA11" i="59"/>
  <c r="AA12" i="59"/>
  <c r="AA13" i="59"/>
  <c r="AA14" i="59"/>
  <c r="AA15" i="59"/>
  <c r="AA16" i="59"/>
  <c r="AA17" i="59"/>
  <c r="AA18" i="59"/>
  <c r="AA19" i="59"/>
  <c r="AA20" i="59"/>
  <c r="AA21" i="59"/>
  <c r="AA22" i="59"/>
  <c r="AA23" i="59"/>
  <c r="AA24" i="59"/>
  <c r="AA25" i="59"/>
  <c r="AA26" i="59"/>
  <c r="AA27" i="59"/>
  <c r="AA28" i="59"/>
  <c r="AA8" i="59"/>
  <c r="X9" i="59"/>
  <c r="X10" i="59"/>
  <c r="X11" i="59"/>
  <c r="X12" i="59"/>
  <c r="X13" i="59"/>
  <c r="X14" i="59"/>
  <c r="X15" i="59"/>
  <c r="X16" i="59"/>
  <c r="X17" i="59"/>
  <c r="X18" i="59"/>
  <c r="X19" i="59"/>
  <c r="X20" i="59"/>
  <c r="X21" i="59"/>
  <c r="X22" i="59"/>
  <c r="X23" i="59"/>
  <c r="X24" i="59"/>
  <c r="X25" i="59"/>
  <c r="X26" i="59"/>
  <c r="X27" i="59"/>
  <c r="X28" i="59"/>
  <c r="X8" i="59"/>
  <c r="U9" i="59"/>
  <c r="U10" i="59"/>
  <c r="U11" i="59"/>
  <c r="U12" i="59"/>
  <c r="U13" i="59"/>
  <c r="U14" i="59"/>
  <c r="U15" i="59"/>
  <c r="U16" i="59"/>
  <c r="U17" i="59"/>
  <c r="U18" i="59"/>
  <c r="U19" i="59"/>
  <c r="U20" i="59"/>
  <c r="U21" i="59"/>
  <c r="U22" i="59"/>
  <c r="U23" i="59"/>
  <c r="U24" i="59"/>
  <c r="U25" i="59"/>
  <c r="U26" i="59"/>
  <c r="U27" i="59"/>
  <c r="U28" i="59"/>
  <c r="U8" i="59"/>
  <c r="R9" i="59"/>
  <c r="R9" i="58" s="1"/>
  <c r="R10" i="59"/>
  <c r="R10" i="58" s="1"/>
  <c r="R11" i="59"/>
  <c r="R11" i="58" s="1"/>
  <c r="R12" i="59"/>
  <c r="R12" i="58" s="1"/>
  <c r="R13" i="59"/>
  <c r="R13" i="58" s="1"/>
  <c r="R14" i="59"/>
  <c r="R14" i="58" s="1"/>
  <c r="R15" i="59"/>
  <c r="R15" i="58" s="1"/>
  <c r="R16" i="59"/>
  <c r="R16" i="58" s="1"/>
  <c r="R17" i="59"/>
  <c r="R17" i="58" s="1"/>
  <c r="R18" i="59"/>
  <c r="R18" i="58" s="1"/>
  <c r="R19" i="59"/>
  <c r="R19" i="58" s="1"/>
  <c r="R20" i="59"/>
  <c r="R20" i="58" s="1"/>
  <c r="R21" i="59"/>
  <c r="R21" i="58" s="1"/>
  <c r="R22" i="59"/>
  <c r="R22" i="58" s="1"/>
  <c r="R23" i="59"/>
  <c r="R23" i="58" s="1"/>
  <c r="R24" i="59"/>
  <c r="R24" i="58" s="1"/>
  <c r="R25" i="59"/>
  <c r="R25" i="58" s="1"/>
  <c r="R26" i="59"/>
  <c r="R26" i="58" s="1"/>
  <c r="R27" i="59"/>
  <c r="R27" i="58" s="1"/>
  <c r="R28" i="59"/>
  <c r="R28" i="58" s="1"/>
  <c r="R8" i="59"/>
  <c r="R8" i="58" s="1"/>
  <c r="O9" i="59"/>
  <c r="O10" i="59"/>
  <c r="O11" i="59"/>
  <c r="O12" i="59"/>
  <c r="O13" i="59"/>
  <c r="O14" i="59"/>
  <c r="O15" i="59"/>
  <c r="O16" i="59"/>
  <c r="O17" i="59"/>
  <c r="O18" i="59"/>
  <c r="O19" i="59"/>
  <c r="O20" i="59"/>
  <c r="O21" i="59"/>
  <c r="O22" i="59"/>
  <c r="O23" i="59"/>
  <c r="O24" i="59"/>
  <c r="O25" i="59"/>
  <c r="O26" i="59"/>
  <c r="O27" i="59"/>
  <c r="O28" i="59"/>
  <c r="O8" i="59"/>
  <c r="L9" i="59"/>
  <c r="L10" i="59"/>
  <c r="L11" i="59"/>
  <c r="L12" i="59"/>
  <c r="L13" i="59"/>
  <c r="L14" i="59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2" i="59"/>
  <c r="I23" i="59"/>
  <c r="I24" i="59"/>
  <c r="I25" i="59"/>
  <c r="I26" i="59"/>
  <c r="I27" i="59"/>
  <c r="I28" i="59"/>
  <c r="I8" i="59"/>
  <c r="F9" i="59"/>
  <c r="F10" i="59"/>
  <c r="F11" i="59"/>
  <c r="F12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5" i="59"/>
  <c r="F26" i="59"/>
  <c r="F27" i="59"/>
  <c r="F28" i="59"/>
  <c r="F8" i="59"/>
  <c r="C9" i="59"/>
  <c r="C10" i="59"/>
  <c r="C11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8" i="59"/>
  <c r="K9" i="55" l="1"/>
  <c r="K10" i="55"/>
  <c r="K11" i="55"/>
  <c r="K12" i="55"/>
  <c r="K13" i="55"/>
  <c r="K14" i="55"/>
  <c r="K15" i="55"/>
  <c r="K16" i="55"/>
  <c r="K17" i="55"/>
  <c r="K18" i="55"/>
  <c r="K19" i="55"/>
  <c r="K20" i="55"/>
  <c r="K21" i="55"/>
  <c r="K22" i="55"/>
  <c r="K23" i="55"/>
  <c r="K24" i="55"/>
  <c r="K25" i="55"/>
  <c r="K26" i="55"/>
  <c r="K27" i="55"/>
  <c r="K28" i="55"/>
  <c r="K8" i="55"/>
  <c r="J9" i="55"/>
  <c r="J10" i="55"/>
  <c r="J11" i="55"/>
  <c r="J12" i="55"/>
  <c r="J13" i="55"/>
  <c r="J14" i="55"/>
  <c r="J15" i="55"/>
  <c r="J16" i="55"/>
  <c r="J17" i="55"/>
  <c r="J18" i="55"/>
  <c r="J19" i="55"/>
  <c r="J20" i="55"/>
  <c r="J21" i="55"/>
  <c r="J22" i="55"/>
  <c r="J23" i="55"/>
  <c r="J24" i="55"/>
  <c r="J25" i="55"/>
  <c r="J26" i="55"/>
  <c r="J27" i="55"/>
  <c r="J28" i="55"/>
  <c r="J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24" i="55"/>
  <c r="I25" i="55"/>
  <c r="I26" i="55"/>
  <c r="I27" i="55"/>
  <c r="I28" i="55"/>
  <c r="I8" i="55"/>
  <c r="H9" i="55"/>
  <c r="H9" i="56" s="1"/>
  <c r="H10" i="55"/>
  <c r="H10" i="56" s="1"/>
  <c r="H11" i="55"/>
  <c r="H11" i="56" s="1"/>
  <c r="H12" i="55"/>
  <c r="H12" i="56" s="1"/>
  <c r="H13" i="55"/>
  <c r="H13" i="56" s="1"/>
  <c r="H14" i="55"/>
  <c r="H14" i="56" s="1"/>
  <c r="H15" i="55"/>
  <c r="H15" i="56" s="1"/>
  <c r="H16" i="55"/>
  <c r="H16" i="56" s="1"/>
  <c r="H17" i="55"/>
  <c r="H17" i="56" s="1"/>
  <c r="H18" i="55"/>
  <c r="H18" i="56" s="1"/>
  <c r="H19" i="55"/>
  <c r="H19" i="56" s="1"/>
  <c r="H20" i="55"/>
  <c r="H20" i="56" s="1"/>
  <c r="H21" i="55"/>
  <c r="H21" i="56" s="1"/>
  <c r="H22" i="55"/>
  <c r="H22" i="56" s="1"/>
  <c r="H23" i="55"/>
  <c r="H23" i="56" s="1"/>
  <c r="H24" i="55"/>
  <c r="H24" i="56" s="1"/>
  <c r="H25" i="55"/>
  <c r="H25" i="56" s="1"/>
  <c r="H26" i="55"/>
  <c r="H26" i="56" s="1"/>
  <c r="H27" i="55"/>
  <c r="H27" i="56" s="1"/>
  <c r="H28" i="55"/>
  <c r="H28" i="56" s="1"/>
  <c r="H8" i="55"/>
  <c r="H8" i="56" s="1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8" i="55"/>
  <c r="F2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8" i="55"/>
  <c r="E9" i="55"/>
  <c r="E10" i="55"/>
  <c r="E11" i="55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8" i="55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8" i="55"/>
  <c r="AA9" i="54"/>
  <c r="AA10" i="54"/>
  <c r="AA11" i="54"/>
  <c r="AA12" i="54"/>
  <c r="AA13" i="54"/>
  <c r="AA14" i="54"/>
  <c r="AA15" i="54"/>
  <c r="AA16" i="54"/>
  <c r="AA17" i="54"/>
  <c r="AA18" i="54"/>
  <c r="AA19" i="54"/>
  <c r="AA20" i="54"/>
  <c r="AA21" i="54"/>
  <c r="AA22" i="54"/>
  <c r="AA23" i="54"/>
  <c r="AA24" i="54"/>
  <c r="AA25" i="54"/>
  <c r="AA26" i="54"/>
  <c r="AA27" i="54"/>
  <c r="AA28" i="54"/>
  <c r="AA8" i="54"/>
  <c r="X9" i="54"/>
  <c r="X10" i="54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8" i="54"/>
  <c r="U9" i="54"/>
  <c r="U10" i="54"/>
  <c r="U11" i="54"/>
  <c r="U12" i="54"/>
  <c r="U13" i="54"/>
  <c r="U14" i="54"/>
  <c r="U15" i="54"/>
  <c r="U16" i="54"/>
  <c r="U17" i="54"/>
  <c r="U18" i="54"/>
  <c r="U19" i="54"/>
  <c r="U20" i="54"/>
  <c r="U21" i="54"/>
  <c r="U22" i="54"/>
  <c r="U23" i="54"/>
  <c r="U24" i="54"/>
  <c r="U25" i="54"/>
  <c r="U26" i="54"/>
  <c r="U27" i="54"/>
  <c r="U28" i="54"/>
  <c r="U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8" i="54"/>
  <c r="AA9" i="52"/>
  <c r="AA10" i="52"/>
  <c r="AA11" i="52"/>
  <c r="AA12" i="52"/>
  <c r="AA13" i="52"/>
  <c r="AA14" i="52"/>
  <c r="AA15" i="52"/>
  <c r="AA16" i="52"/>
  <c r="AA17" i="52"/>
  <c r="AA18" i="52"/>
  <c r="AA19" i="52"/>
  <c r="AA20" i="52"/>
  <c r="AA21" i="52"/>
  <c r="AA22" i="52"/>
  <c r="AA23" i="52"/>
  <c r="AA24" i="52"/>
  <c r="AA25" i="52"/>
  <c r="AA26" i="52"/>
  <c r="AA27" i="52"/>
  <c r="AA28" i="52"/>
  <c r="AA8" i="52"/>
  <c r="X9" i="52"/>
  <c r="X10" i="52"/>
  <c r="X11" i="52"/>
  <c r="X12" i="52"/>
  <c r="X13" i="52"/>
  <c r="X14" i="52"/>
  <c r="X15" i="52"/>
  <c r="X16" i="52"/>
  <c r="X17" i="52"/>
  <c r="X18" i="52"/>
  <c r="X19" i="52"/>
  <c r="X20" i="52"/>
  <c r="X21" i="52"/>
  <c r="X22" i="52"/>
  <c r="X23" i="52"/>
  <c r="X24" i="52"/>
  <c r="X25" i="52"/>
  <c r="X26" i="52"/>
  <c r="X27" i="52"/>
  <c r="X28" i="52"/>
  <c r="X8" i="52"/>
  <c r="U9" i="52"/>
  <c r="U10" i="52"/>
  <c r="U11" i="52"/>
  <c r="U12" i="52"/>
  <c r="U13" i="52"/>
  <c r="U14" i="52"/>
  <c r="U15" i="52"/>
  <c r="U16" i="52"/>
  <c r="U17" i="52"/>
  <c r="U18" i="52"/>
  <c r="U19" i="52"/>
  <c r="U20" i="52"/>
  <c r="U21" i="52"/>
  <c r="U22" i="52"/>
  <c r="U23" i="52"/>
  <c r="U24" i="52"/>
  <c r="U25" i="52"/>
  <c r="U26" i="52"/>
  <c r="U27" i="52"/>
  <c r="U28" i="52"/>
  <c r="U8" i="52"/>
  <c r="R9" i="52"/>
  <c r="R10" i="52"/>
  <c r="R11" i="52"/>
  <c r="R12" i="52"/>
  <c r="R13" i="52"/>
  <c r="R14" i="52"/>
  <c r="R15" i="52"/>
  <c r="R16" i="52"/>
  <c r="R17" i="52"/>
  <c r="R18" i="52"/>
  <c r="R19" i="52"/>
  <c r="R20" i="52"/>
  <c r="R21" i="52"/>
  <c r="R22" i="52"/>
  <c r="R23" i="52"/>
  <c r="R24" i="52"/>
  <c r="R25" i="52"/>
  <c r="R26" i="52"/>
  <c r="R27" i="52"/>
  <c r="R28" i="52"/>
  <c r="R8" i="52"/>
  <c r="O9" i="52"/>
  <c r="O10" i="52"/>
  <c r="O11" i="52"/>
  <c r="O12" i="52"/>
  <c r="O13" i="52"/>
  <c r="O14" i="52"/>
  <c r="O15" i="52"/>
  <c r="O16" i="52"/>
  <c r="O17" i="52"/>
  <c r="O18" i="52"/>
  <c r="O19" i="52"/>
  <c r="O20" i="52"/>
  <c r="O21" i="52"/>
  <c r="O22" i="52"/>
  <c r="O23" i="52"/>
  <c r="O24" i="52"/>
  <c r="O25" i="52"/>
  <c r="O26" i="52"/>
  <c r="O27" i="52"/>
  <c r="O28" i="52"/>
  <c r="O8" i="52"/>
  <c r="L9" i="52"/>
  <c r="L10" i="52"/>
  <c r="L11" i="52"/>
  <c r="L12" i="52"/>
  <c r="L13" i="52"/>
  <c r="L14" i="52"/>
  <c r="L15" i="52"/>
  <c r="L16" i="52"/>
  <c r="L17" i="52"/>
  <c r="L18" i="52"/>
  <c r="L19" i="52"/>
  <c r="L20" i="52"/>
  <c r="L21" i="52"/>
  <c r="L22" i="52"/>
  <c r="L23" i="52"/>
  <c r="L24" i="52"/>
  <c r="L25" i="52"/>
  <c r="L26" i="52"/>
  <c r="L27" i="52"/>
  <c r="L28" i="52"/>
  <c r="L8" i="52"/>
  <c r="I9" i="52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8" i="52"/>
  <c r="C9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8" i="52"/>
  <c r="AA9" i="50"/>
  <c r="AA10" i="50"/>
  <c r="AA11" i="50"/>
  <c r="AA12" i="50"/>
  <c r="AA13" i="50"/>
  <c r="AA14" i="50"/>
  <c r="AA15" i="50"/>
  <c r="AA16" i="50"/>
  <c r="AA17" i="50"/>
  <c r="AA18" i="50"/>
  <c r="AA19" i="50"/>
  <c r="AA20" i="50"/>
  <c r="AA21" i="50"/>
  <c r="AA22" i="50"/>
  <c r="AA23" i="50"/>
  <c r="AA24" i="50"/>
  <c r="AA25" i="50"/>
  <c r="AA26" i="50"/>
  <c r="AA27" i="50"/>
  <c r="AA28" i="50"/>
  <c r="AA8" i="50"/>
  <c r="X9" i="50"/>
  <c r="X10" i="50"/>
  <c r="X11" i="50"/>
  <c r="X12" i="50"/>
  <c r="X13" i="50"/>
  <c r="X14" i="50"/>
  <c r="X15" i="50"/>
  <c r="X16" i="50"/>
  <c r="X17" i="50"/>
  <c r="X18" i="50"/>
  <c r="X19" i="50"/>
  <c r="X20" i="50"/>
  <c r="X21" i="50"/>
  <c r="X22" i="50"/>
  <c r="X23" i="50"/>
  <c r="X24" i="50"/>
  <c r="X25" i="50"/>
  <c r="X26" i="50"/>
  <c r="X27" i="50"/>
  <c r="X28" i="50"/>
  <c r="X8" i="50"/>
  <c r="U9" i="50"/>
  <c r="U10" i="50"/>
  <c r="U11" i="50"/>
  <c r="U12" i="50"/>
  <c r="U13" i="50"/>
  <c r="U14" i="50"/>
  <c r="U15" i="50"/>
  <c r="U16" i="50"/>
  <c r="U17" i="50"/>
  <c r="U18" i="50"/>
  <c r="U19" i="50"/>
  <c r="U20" i="50"/>
  <c r="U21" i="50"/>
  <c r="U22" i="50"/>
  <c r="U23" i="50"/>
  <c r="U24" i="50"/>
  <c r="U25" i="50"/>
  <c r="U26" i="50"/>
  <c r="U27" i="50"/>
  <c r="U28" i="50"/>
  <c r="U8" i="50"/>
  <c r="R9" i="50"/>
  <c r="R10" i="50"/>
  <c r="R11" i="50"/>
  <c r="R12" i="50"/>
  <c r="R13" i="50"/>
  <c r="R14" i="50"/>
  <c r="R15" i="50"/>
  <c r="R16" i="50"/>
  <c r="R17" i="50"/>
  <c r="R18" i="50"/>
  <c r="R19" i="50"/>
  <c r="R20" i="50"/>
  <c r="R21" i="50"/>
  <c r="R22" i="50"/>
  <c r="R23" i="50"/>
  <c r="R24" i="50"/>
  <c r="R25" i="50"/>
  <c r="R26" i="50"/>
  <c r="R27" i="50"/>
  <c r="R28" i="50"/>
  <c r="R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8" i="50"/>
  <c r="I9" i="50"/>
  <c r="I10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8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8" i="50"/>
  <c r="AA9" i="48"/>
  <c r="AA10" i="48"/>
  <c r="AA11" i="48"/>
  <c r="AA12" i="48"/>
  <c r="AA13" i="48"/>
  <c r="AA14" i="48"/>
  <c r="AA15" i="48"/>
  <c r="AA16" i="48"/>
  <c r="AA17" i="48"/>
  <c r="AA18" i="48"/>
  <c r="AA19" i="48"/>
  <c r="AA20" i="48"/>
  <c r="AA21" i="48"/>
  <c r="AA22" i="48"/>
  <c r="AA23" i="48"/>
  <c r="AA24" i="48"/>
  <c r="AA25" i="48"/>
  <c r="AA26" i="48"/>
  <c r="AA27" i="48"/>
  <c r="AA28" i="48"/>
  <c r="AA8" i="48"/>
  <c r="X9" i="48"/>
  <c r="X10" i="48"/>
  <c r="X11" i="48"/>
  <c r="X12" i="48"/>
  <c r="X13" i="48"/>
  <c r="X14" i="48"/>
  <c r="X15" i="48"/>
  <c r="X16" i="48"/>
  <c r="X17" i="48"/>
  <c r="X18" i="48"/>
  <c r="X19" i="48"/>
  <c r="X20" i="48"/>
  <c r="X21" i="48"/>
  <c r="X22" i="48"/>
  <c r="X23" i="48"/>
  <c r="X24" i="48"/>
  <c r="X25" i="48"/>
  <c r="X26" i="48"/>
  <c r="X27" i="48"/>
  <c r="X28" i="48"/>
  <c r="X8" i="48"/>
  <c r="U9" i="48"/>
  <c r="U10" i="48"/>
  <c r="U11" i="48"/>
  <c r="U12" i="48"/>
  <c r="U13" i="48"/>
  <c r="U14" i="48"/>
  <c r="U15" i="48"/>
  <c r="U16" i="48"/>
  <c r="U17" i="48"/>
  <c r="U18" i="48"/>
  <c r="U19" i="48"/>
  <c r="U20" i="48"/>
  <c r="U21" i="48"/>
  <c r="U22" i="48"/>
  <c r="U23" i="48"/>
  <c r="U24" i="48"/>
  <c r="U25" i="48"/>
  <c r="U26" i="48"/>
  <c r="U27" i="48"/>
  <c r="U28" i="48"/>
  <c r="U8" i="48"/>
  <c r="R9" i="48"/>
  <c r="R10" i="48"/>
  <c r="R11" i="48"/>
  <c r="R12" i="48"/>
  <c r="R13" i="48"/>
  <c r="R14" i="48"/>
  <c r="R15" i="48"/>
  <c r="R16" i="48"/>
  <c r="R17" i="48"/>
  <c r="R18" i="48"/>
  <c r="R19" i="48"/>
  <c r="R20" i="48"/>
  <c r="R21" i="48"/>
  <c r="R22" i="48"/>
  <c r="R23" i="48"/>
  <c r="R24" i="48"/>
  <c r="R25" i="48"/>
  <c r="R26" i="48"/>
  <c r="R27" i="48"/>
  <c r="R28" i="48"/>
  <c r="R8" i="48"/>
  <c r="L9" i="48"/>
  <c r="L10" i="48"/>
  <c r="L11" i="48"/>
  <c r="L12" i="48"/>
  <c r="L13" i="48"/>
  <c r="L14" i="48"/>
  <c r="L15" i="48"/>
  <c r="L16" i="48"/>
  <c r="L17" i="48"/>
  <c r="L18" i="48"/>
  <c r="L19" i="48"/>
  <c r="L20" i="48"/>
  <c r="L21" i="48"/>
  <c r="L22" i="48"/>
  <c r="L23" i="48"/>
  <c r="L24" i="48"/>
  <c r="L25" i="48"/>
  <c r="L26" i="48"/>
  <c r="L27" i="48"/>
  <c r="L28" i="48"/>
  <c r="L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8" i="48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8" i="48"/>
  <c r="AA9" i="39"/>
  <c r="AA10" i="39"/>
  <c r="AA11" i="39"/>
  <c r="AA12" i="39"/>
  <c r="AA13" i="39"/>
  <c r="AA14" i="39"/>
  <c r="AA15" i="39"/>
  <c r="AA16" i="39"/>
  <c r="AA17" i="39"/>
  <c r="AA18" i="39"/>
  <c r="AA19" i="39"/>
  <c r="AA20" i="39"/>
  <c r="AA21" i="39"/>
  <c r="AA22" i="39"/>
  <c r="AA23" i="39"/>
  <c r="AA24" i="39"/>
  <c r="AA25" i="39"/>
  <c r="AA26" i="39"/>
  <c r="AA27" i="39"/>
  <c r="AA28" i="39"/>
  <c r="AA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X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8" i="39"/>
  <c r="R9" i="39"/>
  <c r="R10" i="39"/>
  <c r="R11" i="39"/>
  <c r="R12" i="39"/>
  <c r="R13" i="39"/>
  <c r="R14" i="39"/>
  <c r="R15" i="39"/>
  <c r="R16" i="39"/>
  <c r="R17" i="39"/>
  <c r="R18" i="39"/>
  <c r="R19" i="39"/>
  <c r="R20" i="39"/>
  <c r="R21" i="39"/>
  <c r="R22" i="39"/>
  <c r="R23" i="39"/>
  <c r="R24" i="39"/>
  <c r="R25" i="39"/>
  <c r="R26" i="39"/>
  <c r="R27" i="39"/>
  <c r="R28" i="39"/>
  <c r="R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8" i="39"/>
  <c r="E7" i="55" l="1"/>
  <c r="E7" i="56" l="1"/>
  <c r="AB28" i="59" l="1"/>
  <c r="Y28" i="59"/>
  <c r="V28" i="59"/>
  <c r="S28" i="59"/>
  <c r="P28" i="59"/>
  <c r="M28" i="59"/>
  <c r="J28" i="59"/>
  <c r="G28" i="59"/>
  <c r="D28" i="59"/>
  <c r="AB27" i="59"/>
  <c r="Y27" i="59"/>
  <c r="V27" i="59"/>
  <c r="S27" i="59"/>
  <c r="P27" i="59"/>
  <c r="M27" i="59"/>
  <c r="J27" i="59"/>
  <c r="G27" i="59"/>
  <c r="D27" i="59"/>
  <c r="AB26" i="59"/>
  <c r="Y26" i="59"/>
  <c r="V26" i="59"/>
  <c r="S26" i="59"/>
  <c r="P26" i="59"/>
  <c r="M26" i="59"/>
  <c r="J26" i="59"/>
  <c r="G26" i="59"/>
  <c r="D26" i="59"/>
  <c r="AB25" i="59"/>
  <c r="Y25" i="59"/>
  <c r="V25" i="59"/>
  <c r="S25" i="59"/>
  <c r="P25" i="59"/>
  <c r="M25" i="59"/>
  <c r="J25" i="59"/>
  <c r="G25" i="59"/>
  <c r="D25" i="59"/>
  <c r="AB24" i="59"/>
  <c r="Y24" i="59"/>
  <c r="V24" i="59"/>
  <c r="S24" i="59"/>
  <c r="P24" i="59"/>
  <c r="M24" i="59"/>
  <c r="J24" i="59"/>
  <c r="G24" i="59"/>
  <c r="D24" i="59"/>
  <c r="AB23" i="59"/>
  <c r="Y23" i="59"/>
  <c r="V23" i="59"/>
  <c r="S23" i="59"/>
  <c r="P23" i="59"/>
  <c r="M23" i="59"/>
  <c r="J23" i="59"/>
  <c r="G23" i="59"/>
  <c r="D23" i="59"/>
  <c r="AB22" i="59"/>
  <c r="Y22" i="59"/>
  <c r="V22" i="59"/>
  <c r="S22" i="59"/>
  <c r="P22" i="59"/>
  <c r="M22" i="59"/>
  <c r="J22" i="59"/>
  <c r="G22" i="59"/>
  <c r="D22" i="59"/>
  <c r="AB21" i="59"/>
  <c r="Y21" i="59"/>
  <c r="V21" i="59"/>
  <c r="S21" i="59"/>
  <c r="P21" i="59"/>
  <c r="M21" i="59"/>
  <c r="J21" i="59"/>
  <c r="G21" i="59"/>
  <c r="D21" i="59"/>
  <c r="AB20" i="59"/>
  <c r="Y20" i="59"/>
  <c r="V20" i="59"/>
  <c r="S20" i="59"/>
  <c r="P20" i="59"/>
  <c r="M20" i="59"/>
  <c r="J20" i="59"/>
  <c r="G20" i="59"/>
  <c r="D20" i="59"/>
  <c r="AB19" i="59"/>
  <c r="Y19" i="59"/>
  <c r="V19" i="59"/>
  <c r="S19" i="59"/>
  <c r="P19" i="59"/>
  <c r="M19" i="59"/>
  <c r="J19" i="59"/>
  <c r="G19" i="59"/>
  <c r="D19" i="59"/>
  <c r="AB18" i="59"/>
  <c r="Y18" i="59"/>
  <c r="V18" i="59"/>
  <c r="S18" i="59"/>
  <c r="P18" i="59"/>
  <c r="M18" i="59"/>
  <c r="J18" i="59"/>
  <c r="G18" i="59"/>
  <c r="D18" i="59"/>
  <c r="AB17" i="59"/>
  <c r="Y17" i="59"/>
  <c r="V17" i="59"/>
  <c r="S17" i="59"/>
  <c r="P17" i="59"/>
  <c r="M17" i="59"/>
  <c r="J17" i="59"/>
  <c r="G17" i="59"/>
  <c r="D17" i="59"/>
  <c r="AB16" i="59"/>
  <c r="Y16" i="59"/>
  <c r="V16" i="59"/>
  <c r="S16" i="59"/>
  <c r="P16" i="59"/>
  <c r="M16" i="59"/>
  <c r="J16" i="59"/>
  <c r="G16" i="59"/>
  <c r="D16" i="59"/>
  <c r="AB15" i="59"/>
  <c r="Y15" i="59"/>
  <c r="V15" i="59"/>
  <c r="S15" i="59"/>
  <c r="P15" i="59"/>
  <c r="M15" i="59"/>
  <c r="J15" i="59"/>
  <c r="G15" i="59"/>
  <c r="D15" i="59"/>
  <c r="AB14" i="59"/>
  <c r="Y14" i="59"/>
  <c r="V14" i="59"/>
  <c r="S14" i="59"/>
  <c r="P14" i="59"/>
  <c r="M14" i="59"/>
  <c r="J14" i="59"/>
  <c r="G14" i="59"/>
  <c r="D14" i="59"/>
  <c r="AB13" i="59"/>
  <c r="Y13" i="59"/>
  <c r="V13" i="59"/>
  <c r="S13" i="59"/>
  <c r="P13" i="59"/>
  <c r="M13" i="59"/>
  <c r="J13" i="59"/>
  <c r="G13" i="59"/>
  <c r="D13" i="59"/>
  <c r="AB12" i="59"/>
  <c r="Y12" i="59"/>
  <c r="V12" i="59"/>
  <c r="S12" i="59"/>
  <c r="P12" i="59"/>
  <c r="M12" i="59"/>
  <c r="J12" i="59"/>
  <c r="G12" i="59"/>
  <c r="D12" i="59"/>
  <c r="AB11" i="59"/>
  <c r="Y11" i="59"/>
  <c r="V11" i="59"/>
  <c r="S11" i="59"/>
  <c r="P11" i="59"/>
  <c r="M11" i="59"/>
  <c r="J11" i="59"/>
  <c r="G11" i="59"/>
  <c r="D11" i="59"/>
  <c r="AB10" i="59"/>
  <c r="Y10" i="59"/>
  <c r="V10" i="59"/>
  <c r="S10" i="59"/>
  <c r="P10" i="59"/>
  <c r="M10" i="59"/>
  <c r="J10" i="59"/>
  <c r="G10" i="59"/>
  <c r="D10" i="59"/>
  <c r="AB9" i="59"/>
  <c r="Y9" i="59"/>
  <c r="V9" i="59"/>
  <c r="S9" i="59"/>
  <c r="P9" i="59"/>
  <c r="M9" i="59"/>
  <c r="J9" i="59"/>
  <c r="G9" i="59"/>
  <c r="D9" i="59"/>
  <c r="AB8" i="59"/>
  <c r="Y8" i="59"/>
  <c r="V8" i="59"/>
  <c r="S8" i="59"/>
  <c r="P8" i="59"/>
  <c r="M8" i="59"/>
  <c r="J8" i="59"/>
  <c r="G8" i="59"/>
  <c r="D8" i="59"/>
  <c r="AA7" i="59"/>
  <c r="G20" i="57" s="1"/>
  <c r="Z7" i="59"/>
  <c r="X7" i="59"/>
  <c r="G19" i="57" s="1"/>
  <c r="W7" i="59"/>
  <c r="U7" i="59"/>
  <c r="T7" i="59"/>
  <c r="F18" i="57" s="1"/>
  <c r="R7" i="59"/>
  <c r="Q7" i="59"/>
  <c r="O7" i="59"/>
  <c r="N7" i="59"/>
  <c r="L7" i="59"/>
  <c r="G11" i="57" s="1"/>
  <c r="K7" i="59"/>
  <c r="F11" i="57" s="1"/>
  <c r="I7" i="59"/>
  <c r="H7" i="59"/>
  <c r="F10" i="57" s="1"/>
  <c r="F7" i="59"/>
  <c r="E7" i="59"/>
  <c r="C7" i="59"/>
  <c r="B7" i="59"/>
  <c r="AB28" i="58"/>
  <c r="Y28" i="58"/>
  <c r="V28" i="58"/>
  <c r="S28" i="58"/>
  <c r="P28" i="58"/>
  <c r="M28" i="58"/>
  <c r="J28" i="58"/>
  <c r="G28" i="58"/>
  <c r="D28" i="58"/>
  <c r="AB27" i="58"/>
  <c r="Y27" i="58"/>
  <c r="V27" i="58"/>
  <c r="S27" i="58"/>
  <c r="P27" i="58"/>
  <c r="M27" i="58"/>
  <c r="J27" i="58"/>
  <c r="G27" i="58"/>
  <c r="D27" i="58"/>
  <c r="AB26" i="58"/>
  <c r="Y26" i="58"/>
  <c r="V26" i="58"/>
  <c r="S26" i="58"/>
  <c r="P26" i="58"/>
  <c r="M26" i="58"/>
  <c r="J26" i="58"/>
  <c r="G26" i="58"/>
  <c r="D26" i="58"/>
  <c r="AB25" i="58"/>
  <c r="Y25" i="58"/>
  <c r="V25" i="58"/>
  <c r="S25" i="58"/>
  <c r="P25" i="58"/>
  <c r="M25" i="58"/>
  <c r="J25" i="58"/>
  <c r="G25" i="58"/>
  <c r="D25" i="58"/>
  <c r="AB24" i="58"/>
  <c r="Y24" i="58"/>
  <c r="V24" i="58"/>
  <c r="S24" i="58"/>
  <c r="P24" i="58"/>
  <c r="M24" i="58"/>
  <c r="J24" i="58"/>
  <c r="G24" i="58"/>
  <c r="D24" i="58"/>
  <c r="AB23" i="58"/>
  <c r="Y23" i="58"/>
  <c r="V23" i="58"/>
  <c r="S23" i="58"/>
  <c r="P23" i="58"/>
  <c r="M23" i="58"/>
  <c r="J23" i="58"/>
  <c r="G23" i="58"/>
  <c r="D23" i="58"/>
  <c r="AB22" i="58"/>
  <c r="Y22" i="58"/>
  <c r="V22" i="58"/>
  <c r="S22" i="58"/>
  <c r="P22" i="58"/>
  <c r="M22" i="58"/>
  <c r="J22" i="58"/>
  <c r="G22" i="58"/>
  <c r="D22" i="58"/>
  <c r="AB21" i="58"/>
  <c r="Y21" i="58"/>
  <c r="V21" i="58"/>
  <c r="S21" i="58"/>
  <c r="P21" i="58"/>
  <c r="M21" i="58"/>
  <c r="J21" i="58"/>
  <c r="G21" i="58"/>
  <c r="D21" i="58"/>
  <c r="AB20" i="58"/>
  <c r="Y20" i="58"/>
  <c r="V20" i="58"/>
  <c r="S20" i="58"/>
  <c r="P20" i="58"/>
  <c r="M20" i="58"/>
  <c r="J20" i="58"/>
  <c r="G20" i="58"/>
  <c r="D20" i="58"/>
  <c r="AB19" i="58"/>
  <c r="Y19" i="58"/>
  <c r="V19" i="58"/>
  <c r="S19" i="58"/>
  <c r="P19" i="58"/>
  <c r="M19" i="58"/>
  <c r="J19" i="58"/>
  <c r="G19" i="58"/>
  <c r="D19" i="58"/>
  <c r="AB18" i="58"/>
  <c r="Y18" i="58"/>
  <c r="V18" i="58"/>
  <c r="S18" i="58"/>
  <c r="P18" i="58"/>
  <c r="M18" i="58"/>
  <c r="J18" i="58"/>
  <c r="G18" i="58"/>
  <c r="D18" i="58"/>
  <c r="AB17" i="58"/>
  <c r="Y17" i="58"/>
  <c r="V17" i="58"/>
  <c r="S17" i="58"/>
  <c r="P17" i="58"/>
  <c r="M17" i="58"/>
  <c r="J17" i="58"/>
  <c r="G17" i="58"/>
  <c r="D17" i="58"/>
  <c r="AB16" i="58"/>
  <c r="Y16" i="58"/>
  <c r="V16" i="58"/>
  <c r="S16" i="58"/>
  <c r="P16" i="58"/>
  <c r="M16" i="58"/>
  <c r="J16" i="58"/>
  <c r="G16" i="58"/>
  <c r="D16" i="58"/>
  <c r="AB15" i="58"/>
  <c r="Y15" i="58"/>
  <c r="V15" i="58"/>
  <c r="S15" i="58"/>
  <c r="P15" i="58"/>
  <c r="M15" i="58"/>
  <c r="J15" i="58"/>
  <c r="G15" i="58"/>
  <c r="D15" i="58"/>
  <c r="AB14" i="58"/>
  <c r="Y14" i="58"/>
  <c r="V14" i="58"/>
  <c r="S14" i="58"/>
  <c r="P14" i="58"/>
  <c r="M14" i="58"/>
  <c r="J14" i="58"/>
  <c r="G14" i="58"/>
  <c r="D14" i="58"/>
  <c r="AB13" i="58"/>
  <c r="Y13" i="58"/>
  <c r="V13" i="58"/>
  <c r="S13" i="58"/>
  <c r="P13" i="58"/>
  <c r="M13" i="58"/>
  <c r="J13" i="58"/>
  <c r="G13" i="58"/>
  <c r="D13" i="58"/>
  <c r="AB12" i="58"/>
  <c r="Y12" i="58"/>
  <c r="V12" i="58"/>
  <c r="S12" i="58"/>
  <c r="P12" i="58"/>
  <c r="M12" i="58"/>
  <c r="J12" i="58"/>
  <c r="G12" i="58"/>
  <c r="D12" i="58"/>
  <c r="AB11" i="58"/>
  <c r="Y11" i="58"/>
  <c r="V11" i="58"/>
  <c r="S11" i="58"/>
  <c r="P11" i="58"/>
  <c r="M11" i="58"/>
  <c r="J11" i="58"/>
  <c r="G11" i="58"/>
  <c r="D11" i="58"/>
  <c r="AB10" i="58"/>
  <c r="Y10" i="58"/>
  <c r="V10" i="58"/>
  <c r="S10" i="58"/>
  <c r="P10" i="58"/>
  <c r="M10" i="58"/>
  <c r="J10" i="58"/>
  <c r="G10" i="58"/>
  <c r="D10" i="58"/>
  <c r="AB9" i="58"/>
  <c r="Y9" i="58"/>
  <c r="V9" i="58"/>
  <c r="S9" i="58"/>
  <c r="P9" i="58"/>
  <c r="M9" i="58"/>
  <c r="J9" i="58"/>
  <c r="G9" i="58"/>
  <c r="D9" i="58"/>
  <c r="AB8" i="58"/>
  <c r="Y8" i="58"/>
  <c r="V8" i="58"/>
  <c r="S8" i="58"/>
  <c r="P8" i="58"/>
  <c r="M8" i="58"/>
  <c r="J8" i="58"/>
  <c r="G8" i="58"/>
  <c r="D8" i="58"/>
  <c r="AA7" i="58"/>
  <c r="C20" i="57" s="1"/>
  <c r="Z7" i="58"/>
  <c r="X7" i="58"/>
  <c r="C19" i="57" s="1"/>
  <c r="W7" i="58"/>
  <c r="B19" i="57" s="1"/>
  <c r="U7" i="58"/>
  <c r="C18" i="57" s="1"/>
  <c r="T7" i="58"/>
  <c r="R7" i="58"/>
  <c r="C13" i="57" s="1"/>
  <c r="Q7" i="58"/>
  <c r="O7" i="58"/>
  <c r="C12" i="57" s="1"/>
  <c r="N7" i="58"/>
  <c r="B12" i="57" s="1"/>
  <c r="L7" i="58"/>
  <c r="C11" i="57" s="1"/>
  <c r="K7" i="58"/>
  <c r="I7" i="58"/>
  <c r="C10" i="57" s="1"/>
  <c r="H7" i="58"/>
  <c r="B10" i="57" s="1"/>
  <c r="F7" i="58"/>
  <c r="C9" i="57" s="1"/>
  <c r="E7" i="58"/>
  <c r="B9" i="57" s="1"/>
  <c r="C7" i="58"/>
  <c r="C8" i="57" s="1"/>
  <c r="B7" i="58"/>
  <c r="F20" i="57"/>
  <c r="B20" i="57"/>
  <c r="G18" i="57"/>
  <c r="B18" i="57"/>
  <c r="G13" i="57"/>
  <c r="B13" i="57"/>
  <c r="G12" i="57"/>
  <c r="B11" i="57"/>
  <c r="G10" i="57"/>
  <c r="G9" i="57"/>
  <c r="G8" i="57"/>
  <c r="B8" i="57"/>
  <c r="AB7" i="59" l="1"/>
  <c r="Y7" i="59"/>
  <c r="S7" i="59"/>
  <c r="P7" i="59"/>
  <c r="G7" i="59"/>
  <c r="H10" i="57"/>
  <c r="J7" i="59"/>
  <c r="V7" i="59"/>
  <c r="H18" i="57"/>
  <c r="F13" i="57"/>
  <c r="I13" i="57" s="1"/>
  <c r="F9" i="57"/>
  <c r="I9" i="57" s="1"/>
  <c r="E12" i="57"/>
  <c r="M7" i="59"/>
  <c r="D7" i="59"/>
  <c r="D18" i="57"/>
  <c r="V7" i="58"/>
  <c r="AB7" i="58"/>
  <c r="D20" i="57"/>
  <c r="Y7" i="58"/>
  <c r="S7" i="58"/>
  <c r="D12" i="57"/>
  <c r="P7" i="58"/>
  <c r="M7" i="58"/>
  <c r="D10" i="57"/>
  <c r="J7" i="58"/>
  <c r="G7" i="58"/>
  <c r="D8" i="57"/>
  <c r="D7" i="58"/>
  <c r="I20" i="57"/>
  <c r="F19" i="57"/>
  <c r="I19" i="57" s="1"/>
  <c r="I11" i="57"/>
  <c r="E20" i="57"/>
  <c r="E8" i="57"/>
  <c r="H20" i="57"/>
  <c r="I18" i="57"/>
  <c r="H13" i="57"/>
  <c r="F12" i="57"/>
  <c r="H12" i="57" s="1"/>
  <c r="H11" i="57"/>
  <c r="I10" i="57"/>
  <c r="F8" i="57"/>
  <c r="H8" i="57" s="1"/>
  <c r="E18" i="57"/>
  <c r="E10" i="57"/>
  <c r="E9" i="57"/>
  <c r="D9" i="57"/>
  <c r="E11" i="57"/>
  <c r="D11" i="57"/>
  <c r="E13" i="57"/>
  <c r="D13" i="57"/>
  <c r="E19" i="57"/>
  <c r="D19" i="57"/>
  <c r="H9" i="57" l="1"/>
  <c r="H19" i="57"/>
  <c r="I12" i="57"/>
  <c r="I8" i="57"/>
  <c r="K7" i="56"/>
  <c r="D20" i="25" s="1"/>
  <c r="J7" i="56"/>
  <c r="D19" i="25" s="1"/>
  <c r="I7" i="56"/>
  <c r="D18" i="25" s="1"/>
  <c r="H7" i="56"/>
  <c r="D13" i="25" s="1"/>
  <c r="G7" i="56"/>
  <c r="D12" i="25" s="1"/>
  <c r="F7" i="56"/>
  <c r="D11" i="25" s="1"/>
  <c r="D7" i="56"/>
  <c r="D10" i="25" s="1"/>
  <c r="C7" i="56"/>
  <c r="D9" i="25" s="1"/>
  <c r="B7" i="56"/>
  <c r="D8" i="25" s="1"/>
  <c r="K7" i="55"/>
  <c r="C20" i="25" s="1"/>
  <c r="J7" i="55"/>
  <c r="C19" i="25" s="1"/>
  <c r="I7" i="55"/>
  <c r="C18" i="25" s="1"/>
  <c r="H7" i="55"/>
  <c r="C13" i="25" s="1"/>
  <c r="G7" i="55"/>
  <c r="C12" i="25" s="1"/>
  <c r="F7" i="55"/>
  <c r="C11" i="25" s="1"/>
  <c r="D7" i="55"/>
  <c r="C10" i="25" s="1"/>
  <c r="C7" i="55"/>
  <c r="C9" i="25" s="1"/>
  <c r="B7" i="55"/>
  <c r="C8" i="25" s="1"/>
  <c r="AB28" i="54"/>
  <c r="Y28" i="54"/>
  <c r="V28" i="54"/>
  <c r="S28" i="54"/>
  <c r="P28" i="54"/>
  <c r="M28" i="54"/>
  <c r="J28" i="54"/>
  <c r="G28" i="54"/>
  <c r="D28" i="54"/>
  <c r="AB27" i="54"/>
  <c r="Y27" i="54"/>
  <c r="V27" i="54"/>
  <c r="S27" i="54"/>
  <c r="P27" i="54"/>
  <c r="M27" i="54"/>
  <c r="J27" i="54"/>
  <c r="G27" i="54"/>
  <c r="D27" i="54"/>
  <c r="AB26" i="54"/>
  <c r="Y26" i="54"/>
  <c r="V26" i="54"/>
  <c r="S26" i="54"/>
  <c r="P26" i="54"/>
  <c r="M26" i="54"/>
  <c r="J26" i="54"/>
  <c r="G26" i="54"/>
  <c r="D26" i="54"/>
  <c r="AB25" i="54"/>
  <c r="Y25" i="54"/>
  <c r="V25" i="54"/>
  <c r="S25" i="54"/>
  <c r="P25" i="54"/>
  <c r="M25" i="54"/>
  <c r="J25" i="54"/>
  <c r="G25" i="54"/>
  <c r="D25" i="54"/>
  <c r="AB24" i="54"/>
  <c r="Y24" i="54"/>
  <c r="V24" i="54"/>
  <c r="S24" i="54"/>
  <c r="P24" i="54"/>
  <c r="M24" i="54"/>
  <c r="J24" i="54"/>
  <c r="G24" i="54"/>
  <c r="D24" i="54"/>
  <c r="AB23" i="54"/>
  <c r="Y23" i="54"/>
  <c r="V23" i="54"/>
  <c r="S23" i="54"/>
  <c r="P23" i="54"/>
  <c r="M23" i="54"/>
  <c r="J23" i="54"/>
  <c r="G23" i="54"/>
  <c r="D23" i="54"/>
  <c r="AB22" i="54"/>
  <c r="Y22" i="54"/>
  <c r="V22" i="54"/>
  <c r="S22" i="54"/>
  <c r="P22" i="54"/>
  <c r="M22" i="54"/>
  <c r="J22" i="54"/>
  <c r="G22" i="54"/>
  <c r="D22" i="54"/>
  <c r="AB21" i="54"/>
  <c r="Y21" i="54"/>
  <c r="V21" i="54"/>
  <c r="S21" i="54"/>
  <c r="P21" i="54"/>
  <c r="M21" i="54"/>
  <c r="J21" i="54"/>
  <c r="G21" i="54"/>
  <c r="D21" i="54"/>
  <c r="AB20" i="54"/>
  <c r="Y20" i="54"/>
  <c r="V20" i="54"/>
  <c r="S20" i="54"/>
  <c r="P20" i="54"/>
  <c r="M20" i="54"/>
  <c r="J20" i="54"/>
  <c r="G20" i="54"/>
  <c r="D20" i="54"/>
  <c r="AB19" i="54"/>
  <c r="Y19" i="54"/>
  <c r="V19" i="54"/>
  <c r="S19" i="54"/>
  <c r="P19" i="54"/>
  <c r="M19" i="54"/>
  <c r="J19" i="54"/>
  <c r="G19" i="54"/>
  <c r="D19" i="54"/>
  <c r="AB18" i="54"/>
  <c r="Y18" i="54"/>
  <c r="V18" i="54"/>
  <c r="S18" i="54"/>
  <c r="P18" i="54"/>
  <c r="M18" i="54"/>
  <c r="J18" i="54"/>
  <c r="G18" i="54"/>
  <c r="D18" i="54"/>
  <c r="AB17" i="54"/>
  <c r="Y17" i="54"/>
  <c r="V17" i="54"/>
  <c r="S17" i="54"/>
  <c r="P17" i="54"/>
  <c r="M17" i="54"/>
  <c r="J17" i="54"/>
  <c r="G17" i="54"/>
  <c r="D17" i="54"/>
  <c r="AB16" i="54"/>
  <c r="Y16" i="54"/>
  <c r="V16" i="54"/>
  <c r="S16" i="54"/>
  <c r="P16" i="54"/>
  <c r="M16" i="54"/>
  <c r="J16" i="54"/>
  <c r="G16" i="54"/>
  <c r="D16" i="54"/>
  <c r="AB15" i="54"/>
  <c r="Y15" i="54"/>
  <c r="V15" i="54"/>
  <c r="S15" i="54"/>
  <c r="P15" i="54"/>
  <c r="M15" i="54"/>
  <c r="J15" i="54"/>
  <c r="G15" i="54"/>
  <c r="D15" i="54"/>
  <c r="AB14" i="54"/>
  <c r="Y14" i="54"/>
  <c r="V14" i="54"/>
  <c r="S14" i="54"/>
  <c r="P14" i="54"/>
  <c r="M14" i="54"/>
  <c r="J14" i="54"/>
  <c r="G14" i="54"/>
  <c r="D14" i="54"/>
  <c r="AB13" i="54"/>
  <c r="Y13" i="54"/>
  <c r="V13" i="54"/>
  <c r="S13" i="54"/>
  <c r="P13" i="54"/>
  <c r="M13" i="54"/>
  <c r="J13" i="54"/>
  <c r="G13" i="54"/>
  <c r="D13" i="54"/>
  <c r="AB12" i="54"/>
  <c r="Y12" i="54"/>
  <c r="V12" i="54"/>
  <c r="S12" i="54"/>
  <c r="P12" i="54"/>
  <c r="M12" i="54"/>
  <c r="J12" i="54"/>
  <c r="G12" i="54"/>
  <c r="D12" i="54"/>
  <c r="AB11" i="54"/>
  <c r="Y11" i="54"/>
  <c r="V11" i="54"/>
  <c r="S11" i="54"/>
  <c r="P11" i="54"/>
  <c r="M11" i="54"/>
  <c r="J11" i="54"/>
  <c r="G11" i="54"/>
  <c r="D11" i="54"/>
  <c r="AB10" i="54"/>
  <c r="Y10" i="54"/>
  <c r="V10" i="54"/>
  <c r="S10" i="54"/>
  <c r="P10" i="54"/>
  <c r="M10" i="54"/>
  <c r="J10" i="54"/>
  <c r="G10" i="54"/>
  <c r="D10" i="54"/>
  <c r="AB9" i="54"/>
  <c r="Y9" i="54"/>
  <c r="V9" i="54"/>
  <c r="S9" i="54"/>
  <c r="P9" i="54"/>
  <c r="M9" i="54"/>
  <c r="J9" i="54"/>
  <c r="G9" i="54"/>
  <c r="D9" i="54"/>
  <c r="AB8" i="54"/>
  <c r="Y8" i="54"/>
  <c r="V8" i="54"/>
  <c r="S8" i="54"/>
  <c r="P8" i="54"/>
  <c r="M8" i="54"/>
  <c r="J8" i="54"/>
  <c r="G8" i="54"/>
  <c r="D8" i="54"/>
  <c r="AA7" i="54"/>
  <c r="Z7" i="54"/>
  <c r="B18" i="53" s="1"/>
  <c r="X7" i="54"/>
  <c r="C17" i="53" s="1"/>
  <c r="W7" i="54"/>
  <c r="B17" i="53" s="1"/>
  <c r="U7" i="54"/>
  <c r="C16" i="53" s="1"/>
  <c r="T7" i="54"/>
  <c r="B16" i="53" s="1"/>
  <c r="R7" i="54"/>
  <c r="C11" i="53" s="1"/>
  <c r="Q7" i="54"/>
  <c r="B11" i="53" s="1"/>
  <c r="O7" i="54"/>
  <c r="C10" i="53" s="1"/>
  <c r="N7" i="54"/>
  <c r="B10" i="53" s="1"/>
  <c r="L7" i="54"/>
  <c r="C9" i="53" s="1"/>
  <c r="K7" i="54"/>
  <c r="B9" i="53" s="1"/>
  <c r="I7" i="54"/>
  <c r="C8" i="53" s="1"/>
  <c r="H7" i="54"/>
  <c r="B8" i="53" s="1"/>
  <c r="F7" i="54"/>
  <c r="C7" i="53" s="1"/>
  <c r="E7" i="54"/>
  <c r="B7" i="53" s="1"/>
  <c r="C7" i="54"/>
  <c r="C6" i="53" s="1"/>
  <c r="B7" i="54"/>
  <c r="B6" i="53" s="1"/>
  <c r="C18" i="53"/>
  <c r="E11" i="53" l="1"/>
  <c r="AB7" i="54"/>
  <c r="V7" i="54"/>
  <c r="D10" i="53"/>
  <c r="P7" i="54"/>
  <c r="D9" i="53"/>
  <c r="J7" i="54"/>
  <c r="D6" i="53"/>
  <c r="D7" i="54"/>
  <c r="D16" i="53"/>
  <c r="E8" i="53"/>
  <c r="E7" i="53"/>
  <c r="D7" i="53"/>
  <c r="E6" i="53"/>
  <c r="D8" i="53"/>
  <c r="E10" i="53"/>
  <c r="D18" i="53"/>
  <c r="D11" i="53"/>
  <c r="E9" i="53"/>
  <c r="D17" i="53"/>
  <c r="E16" i="53"/>
  <c r="E17" i="53"/>
  <c r="E18" i="53"/>
  <c r="G7" i="54"/>
  <c r="M7" i="54"/>
  <c r="S7" i="54"/>
  <c r="Y7" i="54"/>
  <c r="AB28" i="52" l="1"/>
  <c r="Y28" i="52"/>
  <c r="V28" i="52"/>
  <c r="S28" i="52"/>
  <c r="P28" i="52"/>
  <c r="M28" i="52"/>
  <c r="J28" i="52"/>
  <c r="G28" i="52"/>
  <c r="D28" i="52"/>
  <c r="AB27" i="52"/>
  <c r="Y27" i="52"/>
  <c r="V27" i="52"/>
  <c r="S27" i="52"/>
  <c r="P27" i="52"/>
  <c r="M27" i="52"/>
  <c r="J27" i="52"/>
  <c r="G27" i="52"/>
  <c r="D27" i="52"/>
  <c r="AB26" i="52"/>
  <c r="Y26" i="52"/>
  <c r="V26" i="52"/>
  <c r="S26" i="52"/>
  <c r="P26" i="52"/>
  <c r="M26" i="52"/>
  <c r="J26" i="52"/>
  <c r="G26" i="52"/>
  <c r="D26" i="52"/>
  <c r="AB25" i="52"/>
  <c r="Y25" i="52"/>
  <c r="V25" i="52"/>
  <c r="S25" i="52"/>
  <c r="P25" i="52"/>
  <c r="M25" i="52"/>
  <c r="J25" i="52"/>
  <c r="G25" i="52"/>
  <c r="D25" i="52"/>
  <c r="AB24" i="52"/>
  <c r="Y24" i="52"/>
  <c r="V24" i="52"/>
  <c r="S24" i="52"/>
  <c r="P24" i="52"/>
  <c r="M24" i="52"/>
  <c r="J24" i="52"/>
  <c r="G24" i="52"/>
  <c r="D24" i="52"/>
  <c r="AB23" i="52"/>
  <c r="Y23" i="52"/>
  <c r="V23" i="52"/>
  <c r="S23" i="52"/>
  <c r="P23" i="52"/>
  <c r="M23" i="52"/>
  <c r="J23" i="52"/>
  <c r="G23" i="52"/>
  <c r="D23" i="52"/>
  <c r="AB22" i="52"/>
  <c r="Y22" i="52"/>
  <c r="V22" i="52"/>
  <c r="S22" i="52"/>
  <c r="P22" i="52"/>
  <c r="M22" i="52"/>
  <c r="J22" i="52"/>
  <c r="G22" i="52"/>
  <c r="D22" i="52"/>
  <c r="AB21" i="52"/>
  <c r="Y21" i="52"/>
  <c r="V21" i="52"/>
  <c r="S21" i="52"/>
  <c r="P21" i="52"/>
  <c r="M21" i="52"/>
  <c r="J21" i="52"/>
  <c r="G21" i="52"/>
  <c r="D21" i="52"/>
  <c r="AB20" i="52"/>
  <c r="Y20" i="52"/>
  <c r="V20" i="52"/>
  <c r="S20" i="52"/>
  <c r="P20" i="52"/>
  <c r="M20" i="52"/>
  <c r="J20" i="52"/>
  <c r="G20" i="52"/>
  <c r="D20" i="52"/>
  <c r="AB19" i="52"/>
  <c r="Y19" i="52"/>
  <c r="V19" i="52"/>
  <c r="S19" i="52"/>
  <c r="P19" i="52"/>
  <c r="M19" i="52"/>
  <c r="J19" i="52"/>
  <c r="G19" i="52"/>
  <c r="D19" i="52"/>
  <c r="AB18" i="52"/>
  <c r="Y18" i="52"/>
  <c r="V18" i="52"/>
  <c r="S18" i="52"/>
  <c r="P18" i="52"/>
  <c r="M18" i="52"/>
  <c r="J18" i="52"/>
  <c r="G18" i="52"/>
  <c r="D18" i="52"/>
  <c r="AB17" i="52"/>
  <c r="Y17" i="52"/>
  <c r="V17" i="52"/>
  <c r="S17" i="52"/>
  <c r="P17" i="52"/>
  <c r="M17" i="52"/>
  <c r="J17" i="52"/>
  <c r="G17" i="52"/>
  <c r="D17" i="52"/>
  <c r="AB16" i="52"/>
  <c r="Y16" i="52"/>
  <c r="V16" i="52"/>
  <c r="S16" i="52"/>
  <c r="P16" i="52"/>
  <c r="M16" i="52"/>
  <c r="J16" i="52"/>
  <c r="G16" i="52"/>
  <c r="D16" i="52"/>
  <c r="AB15" i="52"/>
  <c r="Y15" i="52"/>
  <c r="V15" i="52"/>
  <c r="S15" i="52"/>
  <c r="P15" i="52"/>
  <c r="M15" i="52"/>
  <c r="J15" i="52"/>
  <c r="G15" i="52"/>
  <c r="D15" i="52"/>
  <c r="AB14" i="52"/>
  <c r="Y14" i="52"/>
  <c r="V14" i="52"/>
  <c r="S14" i="52"/>
  <c r="P14" i="52"/>
  <c r="M14" i="52"/>
  <c r="J14" i="52"/>
  <c r="G14" i="52"/>
  <c r="D14" i="52"/>
  <c r="AB13" i="52"/>
  <c r="Y13" i="52"/>
  <c r="V13" i="52"/>
  <c r="S13" i="52"/>
  <c r="P13" i="52"/>
  <c r="M13" i="52"/>
  <c r="J13" i="52"/>
  <c r="G13" i="52"/>
  <c r="D13" i="52"/>
  <c r="AB12" i="52"/>
  <c r="Y12" i="52"/>
  <c r="V12" i="52"/>
  <c r="S12" i="52"/>
  <c r="P12" i="52"/>
  <c r="M12" i="52"/>
  <c r="J12" i="52"/>
  <c r="G12" i="52"/>
  <c r="D12" i="52"/>
  <c r="AB11" i="52"/>
  <c r="Y11" i="52"/>
  <c r="V11" i="52"/>
  <c r="S11" i="52"/>
  <c r="P11" i="52"/>
  <c r="M11" i="52"/>
  <c r="J11" i="52"/>
  <c r="G11" i="52"/>
  <c r="D11" i="52"/>
  <c r="AB10" i="52"/>
  <c r="Y10" i="52"/>
  <c r="V10" i="52"/>
  <c r="S10" i="52"/>
  <c r="P10" i="52"/>
  <c r="M10" i="52"/>
  <c r="J10" i="52"/>
  <c r="G10" i="52"/>
  <c r="D10" i="52"/>
  <c r="AB9" i="52"/>
  <c r="Y9" i="52"/>
  <c r="V9" i="52"/>
  <c r="S9" i="52"/>
  <c r="P9" i="52"/>
  <c r="M9" i="52"/>
  <c r="J9" i="52"/>
  <c r="G9" i="52"/>
  <c r="D9" i="52"/>
  <c r="AB8" i="52"/>
  <c r="Y8" i="52"/>
  <c r="V8" i="52"/>
  <c r="S8" i="52"/>
  <c r="P8" i="52"/>
  <c r="M8" i="52"/>
  <c r="J8" i="52"/>
  <c r="G8" i="52"/>
  <c r="D8" i="52"/>
  <c r="AA7" i="52"/>
  <c r="C18" i="51" s="1"/>
  <c r="Z7" i="52"/>
  <c r="B18" i="51" s="1"/>
  <c r="X7" i="52"/>
  <c r="W7" i="52"/>
  <c r="B17" i="51" s="1"/>
  <c r="U7" i="52"/>
  <c r="C16" i="51" s="1"/>
  <c r="T7" i="52"/>
  <c r="R7" i="52"/>
  <c r="C11" i="51" s="1"/>
  <c r="Q7" i="52"/>
  <c r="B11" i="51" s="1"/>
  <c r="O7" i="52"/>
  <c r="C10" i="51" s="1"/>
  <c r="N7" i="52"/>
  <c r="L7" i="52"/>
  <c r="C9" i="51" s="1"/>
  <c r="K7" i="52"/>
  <c r="B9" i="51" s="1"/>
  <c r="I7" i="52"/>
  <c r="C8" i="51" s="1"/>
  <c r="H7" i="52"/>
  <c r="F7" i="52"/>
  <c r="C7" i="51" s="1"/>
  <c r="E7" i="52"/>
  <c r="B7" i="51" s="1"/>
  <c r="C7" i="52"/>
  <c r="C6" i="51" s="1"/>
  <c r="B7" i="52"/>
  <c r="C17" i="51"/>
  <c r="AB28" i="50"/>
  <c r="Y28" i="50"/>
  <c r="V28" i="50"/>
  <c r="S28" i="50"/>
  <c r="P28" i="50"/>
  <c r="M28" i="50"/>
  <c r="J28" i="50"/>
  <c r="G28" i="50"/>
  <c r="D28" i="50"/>
  <c r="AB27" i="50"/>
  <c r="Y27" i="50"/>
  <c r="V27" i="50"/>
  <c r="S27" i="50"/>
  <c r="P27" i="50"/>
  <c r="M27" i="50"/>
  <c r="J27" i="50"/>
  <c r="G27" i="50"/>
  <c r="D27" i="50"/>
  <c r="AB26" i="50"/>
  <c r="Y26" i="50"/>
  <c r="V26" i="50"/>
  <c r="S26" i="50"/>
  <c r="P26" i="50"/>
  <c r="M26" i="50"/>
  <c r="J26" i="50"/>
  <c r="G26" i="50"/>
  <c r="D26" i="50"/>
  <c r="AB25" i="50"/>
  <c r="Y25" i="50"/>
  <c r="V25" i="50"/>
  <c r="S25" i="50"/>
  <c r="P25" i="50"/>
  <c r="M25" i="50"/>
  <c r="J25" i="50"/>
  <c r="G25" i="50"/>
  <c r="D25" i="50"/>
  <c r="AB24" i="50"/>
  <c r="Y24" i="50"/>
  <c r="V24" i="50"/>
  <c r="S24" i="50"/>
  <c r="P24" i="50"/>
  <c r="M24" i="50"/>
  <c r="J24" i="50"/>
  <c r="G24" i="50"/>
  <c r="D24" i="50"/>
  <c r="AB23" i="50"/>
  <c r="Y23" i="50"/>
  <c r="V23" i="50"/>
  <c r="S23" i="50"/>
  <c r="P23" i="50"/>
  <c r="M23" i="50"/>
  <c r="J23" i="50"/>
  <c r="G23" i="50"/>
  <c r="D23" i="50"/>
  <c r="AB22" i="50"/>
  <c r="Y22" i="50"/>
  <c r="V22" i="50"/>
  <c r="S22" i="50"/>
  <c r="P22" i="50"/>
  <c r="M22" i="50"/>
  <c r="J22" i="50"/>
  <c r="G22" i="50"/>
  <c r="D22" i="50"/>
  <c r="AB21" i="50"/>
  <c r="Y21" i="50"/>
  <c r="V21" i="50"/>
  <c r="S21" i="50"/>
  <c r="P21" i="50"/>
  <c r="M21" i="50"/>
  <c r="J21" i="50"/>
  <c r="G21" i="50"/>
  <c r="D21" i="50"/>
  <c r="AB20" i="50"/>
  <c r="Y20" i="50"/>
  <c r="V20" i="50"/>
  <c r="S20" i="50"/>
  <c r="P20" i="50"/>
  <c r="M20" i="50"/>
  <c r="J20" i="50"/>
  <c r="G20" i="50"/>
  <c r="D20" i="50"/>
  <c r="AB19" i="50"/>
  <c r="Y19" i="50"/>
  <c r="V19" i="50"/>
  <c r="S19" i="50"/>
  <c r="P19" i="50"/>
  <c r="M19" i="50"/>
  <c r="J19" i="50"/>
  <c r="G19" i="50"/>
  <c r="D19" i="50"/>
  <c r="AB18" i="50"/>
  <c r="Y18" i="50"/>
  <c r="V18" i="50"/>
  <c r="S18" i="50"/>
  <c r="P18" i="50"/>
  <c r="M18" i="50"/>
  <c r="J18" i="50"/>
  <c r="G18" i="50"/>
  <c r="D18" i="50"/>
  <c r="AB17" i="50"/>
  <c r="Y17" i="50"/>
  <c r="V17" i="50"/>
  <c r="S17" i="50"/>
  <c r="P17" i="50"/>
  <c r="M17" i="50"/>
  <c r="J17" i="50"/>
  <c r="G17" i="50"/>
  <c r="D17" i="50"/>
  <c r="AB16" i="50"/>
  <c r="Y16" i="50"/>
  <c r="V16" i="50"/>
  <c r="S16" i="50"/>
  <c r="P16" i="50"/>
  <c r="M16" i="50"/>
  <c r="J16" i="50"/>
  <c r="G16" i="50"/>
  <c r="D16" i="50"/>
  <c r="AB15" i="50"/>
  <c r="Y15" i="50"/>
  <c r="V15" i="50"/>
  <c r="S15" i="50"/>
  <c r="P15" i="50"/>
  <c r="M15" i="50"/>
  <c r="J15" i="50"/>
  <c r="G15" i="50"/>
  <c r="D15" i="50"/>
  <c r="AB14" i="50"/>
  <c r="Y14" i="50"/>
  <c r="V14" i="50"/>
  <c r="S14" i="50"/>
  <c r="P14" i="50"/>
  <c r="M14" i="50"/>
  <c r="J14" i="50"/>
  <c r="G14" i="50"/>
  <c r="D14" i="50"/>
  <c r="AB13" i="50"/>
  <c r="Y13" i="50"/>
  <c r="V13" i="50"/>
  <c r="S13" i="50"/>
  <c r="P13" i="50"/>
  <c r="M13" i="50"/>
  <c r="J13" i="50"/>
  <c r="G13" i="50"/>
  <c r="D13" i="50"/>
  <c r="AB12" i="50"/>
  <c r="Y12" i="50"/>
  <c r="V12" i="50"/>
  <c r="S12" i="50"/>
  <c r="P12" i="50"/>
  <c r="M12" i="50"/>
  <c r="J12" i="50"/>
  <c r="G12" i="50"/>
  <c r="D12" i="50"/>
  <c r="AB11" i="50"/>
  <c r="Y11" i="50"/>
  <c r="V11" i="50"/>
  <c r="S11" i="50"/>
  <c r="P11" i="50"/>
  <c r="M11" i="50"/>
  <c r="J11" i="50"/>
  <c r="G11" i="50"/>
  <c r="D11" i="50"/>
  <c r="AB10" i="50"/>
  <c r="Y10" i="50"/>
  <c r="V10" i="50"/>
  <c r="S10" i="50"/>
  <c r="P10" i="50"/>
  <c r="M10" i="50"/>
  <c r="J10" i="50"/>
  <c r="G10" i="50"/>
  <c r="D10" i="50"/>
  <c r="AB9" i="50"/>
  <c r="Y9" i="50"/>
  <c r="V9" i="50"/>
  <c r="S9" i="50"/>
  <c r="P9" i="50"/>
  <c r="M9" i="50"/>
  <c r="J9" i="50"/>
  <c r="G9" i="50"/>
  <c r="D9" i="50"/>
  <c r="AB8" i="50"/>
  <c r="Y8" i="50"/>
  <c r="V8" i="50"/>
  <c r="S8" i="50"/>
  <c r="P8" i="50"/>
  <c r="M8" i="50"/>
  <c r="J8" i="50"/>
  <c r="G8" i="50"/>
  <c r="D8" i="50"/>
  <c r="AA7" i="50"/>
  <c r="C17" i="49" s="1"/>
  <c r="Z7" i="50"/>
  <c r="B17" i="49" s="1"/>
  <c r="X7" i="50"/>
  <c r="C16" i="49" s="1"/>
  <c r="W7" i="50"/>
  <c r="B16" i="49" s="1"/>
  <c r="U7" i="50"/>
  <c r="C15" i="49" s="1"/>
  <c r="T7" i="50"/>
  <c r="R7" i="50"/>
  <c r="C10" i="49" s="1"/>
  <c r="Q7" i="50"/>
  <c r="B10" i="49" s="1"/>
  <c r="O7" i="50"/>
  <c r="C9" i="49" s="1"/>
  <c r="N7" i="50"/>
  <c r="L7" i="50"/>
  <c r="C8" i="49" s="1"/>
  <c r="K7" i="50"/>
  <c r="B8" i="49" s="1"/>
  <c r="I7" i="50"/>
  <c r="C7" i="49" s="1"/>
  <c r="H7" i="50"/>
  <c r="F7" i="50"/>
  <c r="C6" i="49" s="1"/>
  <c r="E7" i="50"/>
  <c r="B6" i="49" s="1"/>
  <c r="C7" i="50"/>
  <c r="C5" i="49" s="1"/>
  <c r="B7" i="50"/>
  <c r="B5" i="49" s="1"/>
  <c r="V7" i="52" l="1"/>
  <c r="V7" i="50"/>
  <c r="P7" i="50"/>
  <c r="AB7" i="52"/>
  <c r="P7" i="52"/>
  <c r="D7" i="52"/>
  <c r="B6" i="51"/>
  <c r="E6" i="51" s="1"/>
  <c r="D10" i="49"/>
  <c r="B9" i="49"/>
  <c r="D9" i="49" s="1"/>
  <c r="D8" i="49"/>
  <c r="D6" i="49"/>
  <c r="J7" i="52"/>
  <c r="B10" i="51"/>
  <c r="D10" i="51" s="1"/>
  <c r="D5" i="49"/>
  <c r="D11" i="51"/>
  <c r="D9" i="51"/>
  <c r="D7" i="51"/>
  <c r="AB7" i="50"/>
  <c r="J7" i="50"/>
  <c r="D7" i="50"/>
  <c r="B16" i="51"/>
  <c r="D16" i="51" s="1"/>
  <c r="B8" i="51"/>
  <c r="D8" i="51" s="1"/>
  <c r="D18" i="51"/>
  <c r="D17" i="51"/>
  <c r="E7" i="51"/>
  <c r="E9" i="51"/>
  <c r="E10" i="51"/>
  <c r="E11" i="51"/>
  <c r="E17" i="51"/>
  <c r="E18" i="51"/>
  <c r="G7" i="52"/>
  <c r="M7" i="52"/>
  <c r="S7" i="52"/>
  <c r="Y7" i="52"/>
  <c r="D17" i="49"/>
  <c r="B15" i="49"/>
  <c r="D15" i="49" s="1"/>
  <c r="B7" i="49"/>
  <c r="D7" i="49" s="1"/>
  <c r="D16" i="49"/>
  <c r="E5" i="49"/>
  <c r="E6" i="49"/>
  <c r="E7" i="49"/>
  <c r="E8" i="49"/>
  <c r="E10" i="49"/>
  <c r="E16" i="49"/>
  <c r="E17" i="49"/>
  <c r="G7" i="50"/>
  <c r="M7" i="50"/>
  <c r="S7" i="50"/>
  <c r="Y7" i="50"/>
  <c r="AB28" i="48"/>
  <c r="Y28" i="48"/>
  <c r="V28" i="48"/>
  <c r="S28" i="48"/>
  <c r="P28" i="48"/>
  <c r="M28" i="48"/>
  <c r="J28" i="48"/>
  <c r="G28" i="48"/>
  <c r="D28" i="48"/>
  <c r="AB27" i="48"/>
  <c r="Y27" i="48"/>
  <c r="V27" i="48"/>
  <c r="S27" i="48"/>
  <c r="P27" i="48"/>
  <c r="M27" i="48"/>
  <c r="J27" i="48"/>
  <c r="G27" i="48"/>
  <c r="D27" i="48"/>
  <c r="AB26" i="48"/>
  <c r="Y26" i="48"/>
  <c r="V26" i="48"/>
  <c r="S26" i="48"/>
  <c r="P26" i="48"/>
  <c r="M26" i="48"/>
  <c r="J26" i="48"/>
  <c r="G26" i="48"/>
  <c r="D26" i="48"/>
  <c r="AB25" i="48"/>
  <c r="Y25" i="48"/>
  <c r="V25" i="48"/>
  <c r="S25" i="48"/>
  <c r="P25" i="48"/>
  <c r="M25" i="48"/>
  <c r="J25" i="48"/>
  <c r="G25" i="48"/>
  <c r="D25" i="48"/>
  <c r="AB24" i="48"/>
  <c r="Y24" i="48"/>
  <c r="V24" i="48"/>
  <c r="S24" i="48"/>
  <c r="P24" i="48"/>
  <c r="M24" i="48"/>
  <c r="J24" i="48"/>
  <c r="G24" i="48"/>
  <c r="D24" i="48"/>
  <c r="AB23" i="48"/>
  <c r="Y23" i="48"/>
  <c r="V23" i="48"/>
  <c r="S23" i="48"/>
  <c r="P23" i="48"/>
  <c r="M23" i="48"/>
  <c r="J23" i="48"/>
  <c r="G23" i="48"/>
  <c r="D23" i="48"/>
  <c r="AB22" i="48"/>
  <c r="Y22" i="48"/>
  <c r="V22" i="48"/>
  <c r="S22" i="48"/>
  <c r="P22" i="48"/>
  <c r="M22" i="48"/>
  <c r="J22" i="48"/>
  <c r="G22" i="48"/>
  <c r="D22" i="48"/>
  <c r="AB21" i="48"/>
  <c r="Y21" i="48"/>
  <c r="V21" i="48"/>
  <c r="S21" i="48"/>
  <c r="P21" i="48"/>
  <c r="M21" i="48"/>
  <c r="J21" i="48"/>
  <c r="G21" i="48"/>
  <c r="D21" i="48"/>
  <c r="AB20" i="48"/>
  <c r="Y20" i="48"/>
  <c r="V20" i="48"/>
  <c r="S20" i="48"/>
  <c r="P20" i="48"/>
  <c r="M20" i="48"/>
  <c r="J20" i="48"/>
  <c r="G20" i="48"/>
  <c r="D20" i="48"/>
  <c r="AB19" i="48"/>
  <c r="Y19" i="48"/>
  <c r="V19" i="48"/>
  <c r="S19" i="48"/>
  <c r="P19" i="48"/>
  <c r="M19" i="48"/>
  <c r="J19" i="48"/>
  <c r="G19" i="48"/>
  <c r="D19" i="48"/>
  <c r="AB18" i="48"/>
  <c r="Y18" i="48"/>
  <c r="V18" i="48"/>
  <c r="S18" i="48"/>
  <c r="P18" i="48"/>
  <c r="M18" i="48"/>
  <c r="J18" i="48"/>
  <c r="G18" i="48"/>
  <c r="D18" i="48"/>
  <c r="AB17" i="48"/>
  <c r="Y17" i="48"/>
  <c r="V17" i="48"/>
  <c r="S17" i="48"/>
  <c r="P17" i="48"/>
  <c r="M17" i="48"/>
  <c r="J17" i="48"/>
  <c r="G17" i="48"/>
  <c r="D17" i="48"/>
  <c r="AB16" i="48"/>
  <c r="Y16" i="48"/>
  <c r="V16" i="48"/>
  <c r="S16" i="48"/>
  <c r="P16" i="48"/>
  <c r="M16" i="48"/>
  <c r="J16" i="48"/>
  <c r="G16" i="48"/>
  <c r="D16" i="48"/>
  <c r="AB15" i="48"/>
  <c r="Y15" i="48"/>
  <c r="V15" i="48"/>
  <c r="S15" i="48"/>
  <c r="P15" i="48"/>
  <c r="M15" i="48"/>
  <c r="J15" i="48"/>
  <c r="G15" i="48"/>
  <c r="D15" i="48"/>
  <c r="AB14" i="48"/>
  <c r="Y14" i="48"/>
  <c r="V14" i="48"/>
  <c r="S14" i="48"/>
  <c r="P14" i="48"/>
  <c r="M14" i="48"/>
  <c r="J14" i="48"/>
  <c r="G14" i="48"/>
  <c r="D14" i="48"/>
  <c r="AB13" i="48"/>
  <c r="Y13" i="48"/>
  <c r="V13" i="48"/>
  <c r="S13" i="48"/>
  <c r="P13" i="48"/>
  <c r="M13" i="48"/>
  <c r="J13" i="48"/>
  <c r="G13" i="48"/>
  <c r="D13" i="48"/>
  <c r="AB12" i="48"/>
  <c r="Y12" i="48"/>
  <c r="V12" i="48"/>
  <c r="S12" i="48"/>
  <c r="P12" i="48"/>
  <c r="M12" i="48"/>
  <c r="J12" i="48"/>
  <c r="G12" i="48"/>
  <c r="D12" i="48"/>
  <c r="AB11" i="48"/>
  <c r="Y11" i="48"/>
  <c r="V11" i="48"/>
  <c r="S11" i="48"/>
  <c r="P11" i="48"/>
  <c r="M11" i="48"/>
  <c r="J11" i="48"/>
  <c r="G11" i="48"/>
  <c r="D11" i="48"/>
  <c r="AB10" i="48"/>
  <c r="Y10" i="48"/>
  <c r="V10" i="48"/>
  <c r="S10" i="48"/>
  <c r="P10" i="48"/>
  <c r="M10" i="48"/>
  <c r="J10" i="48"/>
  <c r="G10" i="48"/>
  <c r="D10" i="48"/>
  <c r="AB9" i="48"/>
  <c r="Y9" i="48"/>
  <c r="V9" i="48"/>
  <c r="S9" i="48"/>
  <c r="P9" i="48"/>
  <c r="M9" i="48"/>
  <c r="J9" i="48"/>
  <c r="G9" i="48"/>
  <c r="D9" i="48"/>
  <c r="AB8" i="48"/>
  <c r="Y8" i="48"/>
  <c r="V8" i="48"/>
  <c r="S8" i="48"/>
  <c r="P8" i="48"/>
  <c r="M8" i="48"/>
  <c r="J8" i="48"/>
  <c r="G8" i="48"/>
  <c r="D8" i="48"/>
  <c r="AA7" i="48"/>
  <c r="C17" i="42" s="1"/>
  <c r="Z7" i="48"/>
  <c r="B17" i="42" s="1"/>
  <c r="X7" i="48"/>
  <c r="C16" i="42" s="1"/>
  <c r="W7" i="48"/>
  <c r="B16" i="42" s="1"/>
  <c r="U7" i="48"/>
  <c r="C15" i="42" s="1"/>
  <c r="T7" i="48"/>
  <c r="B15" i="42" s="1"/>
  <c r="R7" i="48"/>
  <c r="C10" i="42" s="1"/>
  <c r="Q7" i="48"/>
  <c r="B10" i="42" s="1"/>
  <c r="O7" i="48"/>
  <c r="C9" i="42" s="1"/>
  <c r="N7" i="48"/>
  <c r="B9" i="42" s="1"/>
  <c r="L7" i="48"/>
  <c r="C8" i="42" s="1"/>
  <c r="K7" i="48"/>
  <c r="B8" i="42" s="1"/>
  <c r="I7" i="48"/>
  <c r="C7" i="42" s="1"/>
  <c r="H7" i="48"/>
  <c r="B7" i="42" s="1"/>
  <c r="F7" i="48"/>
  <c r="C6" i="42" s="1"/>
  <c r="E7" i="48"/>
  <c r="B6" i="42" s="1"/>
  <c r="C7" i="48"/>
  <c r="C5" i="42" s="1"/>
  <c r="B7" i="48"/>
  <c r="B5" i="42" s="1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Y27" i="39"/>
  <c r="Y28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AA7" i="39"/>
  <c r="C18" i="23" s="1"/>
  <c r="Z7" i="39"/>
  <c r="B18" i="23" s="1"/>
  <c r="X7" i="39"/>
  <c r="C17" i="23" s="1"/>
  <c r="W7" i="39"/>
  <c r="U7" i="39"/>
  <c r="C16" i="23" s="1"/>
  <c r="T7" i="39"/>
  <c r="B16" i="23" s="1"/>
  <c r="R7" i="39"/>
  <c r="C11" i="23" s="1"/>
  <c r="Q7" i="39"/>
  <c r="O7" i="39"/>
  <c r="C10" i="23" s="1"/>
  <c r="N7" i="39"/>
  <c r="L7" i="39"/>
  <c r="C9" i="23" s="1"/>
  <c r="K7" i="39"/>
  <c r="B9" i="23" s="1"/>
  <c r="I7" i="39"/>
  <c r="C8" i="23" s="1"/>
  <c r="H7" i="39"/>
  <c r="B8" i="23" s="1"/>
  <c r="F7" i="39"/>
  <c r="C7" i="23" s="1"/>
  <c r="E7" i="39"/>
  <c r="C7" i="39"/>
  <c r="C6" i="23" s="1"/>
  <c r="B7" i="39"/>
  <c r="B6" i="23" s="1"/>
  <c r="D6" i="51" l="1"/>
  <c r="E15" i="42"/>
  <c r="E10" i="42"/>
  <c r="Y7" i="39"/>
  <c r="P7" i="39"/>
  <c r="G7" i="39"/>
  <c r="E9" i="49"/>
  <c r="E8" i="42"/>
  <c r="S7" i="39"/>
  <c r="E16" i="51"/>
  <c r="E15" i="49"/>
  <c r="E17" i="42"/>
  <c r="D16" i="42"/>
  <c r="D15" i="42"/>
  <c r="D10" i="42"/>
  <c r="E9" i="42"/>
  <c r="D8" i="42"/>
  <c r="D7" i="42"/>
  <c r="D6" i="42"/>
  <c r="E5" i="42"/>
  <c r="B10" i="23"/>
  <c r="D10" i="23" s="1"/>
  <c r="B7" i="23"/>
  <c r="E7" i="23" s="1"/>
  <c r="B11" i="23"/>
  <c r="E11" i="23" s="1"/>
  <c r="B17" i="23"/>
  <c r="D17" i="42"/>
  <c r="AB7" i="48"/>
  <c r="E16" i="42"/>
  <c r="Y7" i="48"/>
  <c r="V7" i="48"/>
  <c r="S7" i="48"/>
  <c r="D9" i="42"/>
  <c r="P7" i="48"/>
  <c r="M7" i="48"/>
  <c r="E7" i="42"/>
  <c r="J7" i="48"/>
  <c r="E6" i="42"/>
  <c r="G7" i="48"/>
  <c r="D5" i="42"/>
  <c r="D7" i="48"/>
  <c r="AB7" i="39"/>
  <c r="V7" i="39"/>
  <c r="M7" i="39"/>
  <c r="J7" i="39"/>
  <c r="D7" i="39"/>
  <c r="E8" i="51"/>
  <c r="E17" i="23"/>
  <c r="E18" i="23"/>
  <c r="D17" i="23"/>
  <c r="D18" i="23"/>
  <c r="E16" i="23"/>
  <c r="D16" i="23"/>
  <c r="E8" i="23"/>
  <c r="E9" i="23"/>
  <c r="D8" i="23"/>
  <c r="D9" i="23"/>
  <c r="E6" i="23"/>
  <c r="D6" i="23"/>
  <c r="E10" i="23" l="1"/>
  <c r="D11" i="23"/>
  <c r="D7" i="23"/>
</calcChain>
</file>

<file path=xl/sharedStrings.xml><?xml version="1.0" encoding="utf-8"?>
<sst xmlns="http://schemas.openxmlformats.org/spreadsheetml/2006/main" count="693" uniqueCount="89">
  <si>
    <t>Показник</t>
  </si>
  <si>
    <t>зміна значення</t>
  </si>
  <si>
    <t>%</t>
  </si>
  <si>
    <t>А</t>
  </si>
  <si>
    <t>Станом на: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</si>
  <si>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</si>
  <si>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</si>
  <si>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</si>
  <si>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</si>
  <si>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</si>
  <si>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</si>
  <si>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</si>
  <si>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</si>
  <si>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</si>
  <si>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</si>
  <si>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</si>
  <si>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</si>
  <si>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</si>
  <si>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</si>
  <si>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</si>
  <si>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</si>
  <si>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</si>
  <si>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</si>
  <si>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</si>
  <si>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Чернігівською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</si>
  <si>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2021</t>
  </si>
  <si>
    <t>Всього по області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</si>
  <si>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</si>
  <si>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</si>
  <si>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</si>
  <si>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</si>
  <si>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</si>
  <si>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</si>
  <si>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</si>
  <si>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</si>
  <si>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</si>
  <si>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</si>
  <si>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</si>
  <si>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</si>
  <si>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</si>
  <si>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</si>
  <si>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</si>
  <si>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</si>
  <si>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</si>
  <si>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</si>
  <si>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</si>
  <si>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</si>
  <si>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</si>
  <si>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r>
      <t xml:space="preserve">Надання послуг Чернігівською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</si>
  <si>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Чернігівською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</si>
  <si>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Чернігівською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</si>
  <si>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Чернігівською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</si>
  <si>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</si>
  <si>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</si>
  <si>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</si>
  <si>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</si>
  <si>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</si>
  <si>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</si>
  <si>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Надання послуг Чернігівською обласною службою зайнятості громадянам</t>
  </si>
  <si>
    <t xml:space="preserve"> + (-)                            осіб</t>
  </si>
  <si>
    <t>Всього отримали роботу (у т.ч. до набуття статусу безробітного)</t>
  </si>
  <si>
    <t xml:space="preserve">  1 травня 2021 р.</t>
  </si>
  <si>
    <t>Всього отримували послуги</t>
  </si>
  <si>
    <t>з них, мали статус безробітного                                     протягом періоду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</si>
  <si>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</si>
  <si>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</si>
  <si>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</si>
  <si>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Всього отримують послуги на кінець періоду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</si>
  <si>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</si>
  <si>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</si>
  <si>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жінки</t>
  </si>
  <si>
    <t>чоловіки</t>
  </si>
  <si>
    <t>з них:</t>
  </si>
  <si>
    <t>Усього</t>
  </si>
  <si>
    <t>січень-липень 2020 р.</t>
  </si>
  <si>
    <t>січень-липень 2021 р.</t>
  </si>
  <si>
    <t xml:space="preserve">  1 серпня 2020 р.</t>
  </si>
  <si>
    <t xml:space="preserve">  1 серпня 2021 р.</t>
  </si>
  <si>
    <t>у січні-липні 2021 року</t>
  </si>
  <si>
    <t>Станом на 01.08.2021 р.:</t>
  </si>
  <si>
    <t>Надання послуг Чернігівською обласною службою зайнятості  жінкам                                                                                                                                                                     у січні-липні 2021 року</t>
  </si>
  <si>
    <t>Надання послуг Чернігівською обласною службою зайнятості чоловікам                                                                                                                                                                         у січні-липні 2021 року</t>
  </si>
  <si>
    <r>
      <t xml:space="preserve">    Надання послуг Чернігівською обласною службою зайнятості особам, що мають додаткові гарантії у сприянні працевлаштуванню у січні-липні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</si>
  <si>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Чернігівською обласною службою зайнятості                                                                               особам з інвалідністю у січні-липні 2020-2021 рр.</t>
  </si>
  <si>
    <t>Надання послуг Чернігівською обласною службою зайнятості особам з числа військовослужбовців, які брали участь в антитерористичній операції  (операції об'єднаних сил)                             у січні-липні 2020-2021рр.</t>
  </si>
  <si>
    <r>
      <t xml:space="preserve">    Надання послуг Чернігівською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                                                         у січні-липні 2020-2021рр.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</si>
  <si>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Чернігівською обласною службою зайнятості  молоді у віці до 35 років
у січні-липні 2020-2021 рр.</t>
  </si>
  <si>
    <t>Надання послуг  Чернігівською обласною службою зайнятості  особам з числа мешканців міських поселень                                                                                                                                                                    у січні-липні 2020-2021 рр.</t>
  </si>
  <si>
    <t>Надання послуг Чернігівською обласною службою зайнятості особам з числа мешканців сільської місцевості                                                                                                                                                                    у січні-липні 2020-2021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</si>
</sst>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.00\ _₴_-;\-* #,##0.00\ _₴_-;_-* &quot;-&quot;??\ _₴_-;_-@_-"/>
    <numFmt numFmtId="167" formatCode="_-* #,##0_р_._-;\-* #,##0_р_._-;_-* &quot;-&quot;_р_._-;_-@_-"/>
    <numFmt numFmtId="168" formatCode="_-* #,##0.00_р_._-;\-* #,##0.00_р_._-;_-* &quot;-&quot;??_р_._-;_-@_-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</font>
    <font>
      <sz val="13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45" fillId="0" borderId="0"/>
    <xf numFmtId="0" fontId="66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47" fillId="15" borderId="0" applyNumberFormat="0" applyBorder="0" applyAlignment="0" applyProtection="0"/>
    <xf numFmtId="0" fontId="47" fillId="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2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23" borderId="0" applyNumberFormat="0" applyBorder="0" applyAlignment="0" applyProtection="0"/>
    <xf numFmtId="0" fontId="48" fillId="32" borderId="0" applyNumberFormat="0" applyBorder="0" applyAlignment="0" applyProtection="0"/>
    <xf numFmtId="0" fontId="49" fillId="16" borderId="12" applyNumberFormat="0" applyAlignment="0" applyProtection="0"/>
    <xf numFmtId="0" fontId="50" fillId="29" borderId="13" applyNumberFormat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5" borderId="12" applyNumberFormat="0" applyAlignment="0" applyProtection="0"/>
    <xf numFmtId="0" fontId="57" fillId="0" borderId="17" applyNumberFormat="0" applyFill="0" applyAlignment="0" applyProtection="0"/>
    <xf numFmtId="0" fontId="58" fillId="17" borderId="0" applyNumberFormat="0" applyBorder="0" applyAlignment="0" applyProtection="0"/>
    <xf numFmtId="0" fontId="14" fillId="6" borderId="18" applyNumberFormat="0" applyFont="0" applyAlignment="0" applyProtection="0"/>
    <xf numFmtId="0" fontId="59" fillId="16" borderId="19" applyNumberFormat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59" fillId="37" borderId="19" applyNumberFormat="0" applyAlignment="0" applyProtection="0"/>
    <xf numFmtId="0" fontId="49" fillId="37" borderId="12" applyNumberFormat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58" fillId="38" borderId="0" applyNumberFormat="0" applyBorder="0" applyAlignment="0" applyProtection="0"/>
    <xf numFmtId="0" fontId="49" fillId="37" borderId="12" applyNumberFormat="0" applyAlignment="0" applyProtection="0"/>
    <xf numFmtId="0" fontId="64" fillId="0" borderId="20" applyNumberFormat="0" applyFill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39" borderId="18" applyNumberFormat="0" applyFont="0" applyAlignment="0" applyProtection="0"/>
    <xf numFmtId="0" fontId="14" fillId="39" borderId="18" applyNumberFormat="0" applyFont="0" applyAlignment="0" applyProtection="0"/>
    <xf numFmtId="0" fontId="59" fillId="37" borderId="19" applyNumberFormat="0" applyAlignment="0" applyProtection="0"/>
    <xf numFmtId="0" fontId="58" fillId="38" borderId="0" applyNumberFormat="0" applyBorder="0" applyAlignment="0" applyProtection="0"/>
    <xf numFmtId="0" fontId="66" fillId="0" borderId="0"/>
    <xf numFmtId="0" fontId="51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18" applyNumberFormat="0" applyFont="0" applyAlignment="0" applyProtection="0"/>
  </cellStyleXfs>
  <cellXfs count="137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2" fillId="0" borderId="0" xfId="7" applyFont="1" applyFill="1"/>
    <xf numFmtId="3" fontId="12" fillId="0" borderId="0" xfId="7" applyNumberFormat="1" applyFont="1" applyFill="1"/>
    <xf numFmtId="0" fontId="16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31" fillId="0" borderId="0" xfId="12" applyFont="1" applyFill="1" applyBorder="1" applyAlignment="1">
      <alignment vertical="top" wrapText="1"/>
    </xf>
    <xf numFmtId="0" fontId="22" fillId="0" borderId="0" xfId="12" applyFont="1" applyFill="1" applyBorder="1"/>
    <xf numFmtId="0" fontId="32" fillId="0" borderId="1" xfId="12" applyFont="1" applyFill="1" applyBorder="1" applyAlignment="1">
      <alignment horizontal="center" vertical="top"/>
    </xf>
    <xf numFmtId="0" fontId="32" fillId="0" borderId="0" xfId="12" applyFont="1" applyFill="1" applyBorder="1" applyAlignment="1">
      <alignment horizontal="center" vertical="top"/>
    </xf>
    <xf numFmtId="0" fontId="33" fillId="0" borderId="0" xfId="12" applyFont="1" applyFill="1" applyAlignment="1">
      <alignment vertical="top"/>
    </xf>
    <xf numFmtId="0" fontId="34" fillId="0" borderId="0" xfId="12" applyFont="1" applyFill="1" applyAlignment="1">
      <alignment horizontal="center" vertical="center" wrapText="1"/>
    </xf>
    <xf numFmtId="0" fontId="34" fillId="0" borderId="0" xfId="12" applyFont="1" applyFill="1" applyAlignment="1">
      <alignment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0" xfId="12" applyNumberFormat="1" applyFont="1" applyFill="1" applyAlignment="1">
      <alignment vertical="center"/>
    </xf>
    <xf numFmtId="0" fontId="29" fillId="0" borderId="0" xfId="12" applyFont="1" applyFill="1" applyAlignment="1">
      <alignment vertical="center"/>
    </xf>
    <xf numFmtId="3" fontId="26" fillId="0" borderId="6" xfId="12" applyNumberFormat="1" applyFont="1" applyFill="1" applyBorder="1" applyAlignment="1">
      <alignment horizontal="center" vertical="center"/>
    </xf>
    <xf numFmtId="3" fontId="26" fillId="0" borderId="0" xfId="12" applyNumberFormat="1" applyFont="1" applyFill="1"/>
    <xf numFmtId="0" fontId="26" fillId="0" borderId="0" xfId="12" applyFont="1" applyFill="1"/>
    <xf numFmtId="0" fontId="26" fillId="0" borderId="0" xfId="12" applyFont="1" applyFill="1" applyAlignment="1">
      <alignment horizontal="center" vertical="top"/>
    </xf>
    <xf numFmtId="0" fontId="27" fillId="0" borderId="0" xfId="12" applyFont="1" applyFill="1"/>
    <xf numFmtId="0" fontId="25" fillId="0" borderId="0" xfId="12" applyFont="1" applyFill="1"/>
    <xf numFmtId="0" fontId="33" fillId="0" borderId="0" xfId="12" applyFont="1" applyFill="1"/>
    <xf numFmtId="0" fontId="25" fillId="0" borderId="0" xfId="14" applyFont="1" applyFill="1"/>
    <xf numFmtId="0" fontId="36" fillId="0" borderId="0" xfId="12" applyFont="1" applyFill="1"/>
    <xf numFmtId="0" fontId="23" fillId="0" borderId="0" xfId="14" applyFont="1" applyFill="1"/>
    <xf numFmtId="0" fontId="39" fillId="0" borderId="0" xfId="12" applyFont="1" applyFill="1" applyBorder="1"/>
    <xf numFmtId="0" fontId="40" fillId="0" borderId="6" xfId="12" applyFont="1" applyFill="1" applyBorder="1" applyAlignment="1">
      <alignment horizontal="center" wrapText="1"/>
    </xf>
    <xf numFmtId="1" fontId="40" fillId="0" borderId="6" xfId="12" applyNumberFormat="1" applyFont="1" applyFill="1" applyBorder="1" applyAlignment="1">
      <alignment horizontal="center" wrapText="1"/>
    </xf>
    <xf numFmtId="0" fontId="40" fillId="0" borderId="0" xfId="12" applyFont="1" applyFill="1" applyAlignment="1">
      <alignment vertical="center" wrapText="1"/>
    </xf>
    <xf numFmtId="0" fontId="20" fillId="0" borderId="1" xfId="12" applyFont="1" applyFill="1" applyBorder="1" applyAlignment="1">
      <alignment vertical="top"/>
    </xf>
    <xf numFmtId="3" fontId="13" fillId="0" borderId="6" xfId="13" applyNumberFormat="1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164" fontId="44" fillId="0" borderId="6" xfId="7" applyNumberFormat="1" applyFont="1" applyFill="1" applyBorder="1" applyAlignment="1">
      <alignment horizontal="center" vertical="center" wrapText="1"/>
    </xf>
    <xf numFmtId="3" fontId="44" fillId="0" borderId="6" xfId="7" applyNumberFormat="1" applyFont="1" applyFill="1" applyBorder="1" applyAlignment="1">
      <alignment horizontal="center" vertical="center" wrapText="1"/>
    </xf>
    <xf numFmtId="1" fontId="2" fillId="0" borderId="6" xfId="17" applyNumberFormat="1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13" applyFont="1" applyFill="1" applyBorder="1" applyAlignment="1">
      <alignment horizontal="left" vertical="center"/>
    </xf>
    <xf numFmtId="1" fontId="4" fillId="0" borderId="6" xfId="17" applyNumberFormat="1" applyFont="1" applyFill="1" applyBorder="1" applyAlignment="1" applyProtection="1">
      <alignment horizontal="left" vertical="center" wrapText="1"/>
      <protection locked="0"/>
    </xf>
    <xf numFmtId="1" fontId="13" fillId="0" borderId="6" xfId="17" applyNumberFormat="1" applyFont="1" applyFill="1" applyBorder="1" applyAlignment="1" applyProtection="1">
      <alignment horizontal="left" vertical="center" wrapText="1"/>
      <protection locked="0"/>
    </xf>
    <xf numFmtId="165" fontId="6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46" fillId="0" borderId="6" xfId="15" applyNumberFormat="1" applyFont="1" applyFill="1" applyBorder="1" applyAlignment="1">
      <alignment horizontal="center"/>
    </xf>
    <xf numFmtId="3" fontId="46" fillId="0" borderId="6" xfId="15" applyNumberFormat="1" applyFont="1" applyFill="1" applyBorder="1" applyAlignment="1">
      <alignment horizontal="center" vertic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1" fontId="13" fillId="0" borderId="6" xfId="0" applyNumberFormat="1" applyFont="1" applyFill="1" applyBorder="1" applyAlignment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vertical="top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27" fillId="0" borderId="0" xfId="12" applyFont="1" applyFill="1"/>
    <xf numFmtId="0" fontId="33" fillId="0" borderId="0" xfId="12" applyFont="1" applyFill="1"/>
    <xf numFmtId="0" fontId="36" fillId="0" borderId="0" xfId="12" applyFont="1" applyFill="1"/>
    <xf numFmtId="1" fontId="40" fillId="0" borderId="6" xfId="12" applyNumberFormat="1" applyFont="1" applyFill="1" applyBorder="1" applyAlignment="1">
      <alignment horizontal="center" wrapText="1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0" fontId="1" fillId="0" borderId="0" xfId="7" applyFont="1"/>
    <xf numFmtId="0" fontId="4" fillId="0" borderId="6" xfId="8" applyFont="1" applyBorder="1" applyAlignment="1">
      <alignment horizontal="center"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/>
    </xf>
    <xf numFmtId="3" fontId="29" fillId="2" borderId="6" xfId="12" applyNumberFormat="1" applyFont="1" applyFill="1" applyBorder="1" applyAlignment="1">
      <alignment horizontal="center" vertical="center"/>
    </xf>
    <xf numFmtId="3" fontId="26" fillId="2" borderId="6" xfId="12" applyNumberFormat="1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20" fillId="0" borderId="0" xfId="12" applyFont="1" applyFill="1" applyBorder="1" applyAlignment="1">
      <alignment horizontal="center" vertical="top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0" fontId="37" fillId="0" borderId="0" xfId="12" applyFont="1" applyFill="1" applyBorder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>
      <alignment horizontal="center" vertical="top" wrapText="1"/>
    </xf>
    <xf numFmtId="0" fontId="24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top" wrapText="1"/>
    </xf>
    <xf numFmtId="0" fontId="0" fillId="0" borderId="1" xfId="0" applyBorder="1" applyAlignment="1"/>
    <xf numFmtId="1" fontId="67" fillId="0" borderId="0" xfId="6" applyNumberFormat="1" applyFont="1" applyFill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5" fillId="0" borderId="0" xfId="7" applyFont="1" applyFill="1" applyAlignment="1">
      <alignment horizontal="center" vertical="top" wrapText="1"/>
    </xf>
    <xf numFmtId="0" fontId="43" fillId="0" borderId="0" xfId="7" applyFont="1" applyFill="1" applyAlignment="1">
      <alignment horizontal="center" vertical="top" wrapText="1"/>
    </xf>
    <xf numFmtId="0" fontId="15" fillId="0" borderId="0" xfId="8" applyFont="1" applyFill="1" applyAlignment="1">
      <alignment horizontal="center" vertical="top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43">
    <cellStyle name=" 1" xfId="18"/>
    <cellStyle name="20% - Accent1" xfId="19"/>
    <cellStyle name="20% - Accent1 2" xfId="130"/>
    <cellStyle name="20% - Accent2" xfId="20"/>
    <cellStyle name="20% - Accent2 2" xfId="131"/>
    <cellStyle name="20% - Accent3" xfId="21"/>
    <cellStyle name="20% - Accent3 2" xfId="132"/>
    <cellStyle name="20% - Accent4" xfId="22"/>
    <cellStyle name="20% - Accent4 2" xfId="133"/>
    <cellStyle name="20% - Accent5" xfId="23"/>
    <cellStyle name="20% - Accent5 2" xfId="134"/>
    <cellStyle name="20% - Accent6" xfId="24"/>
    <cellStyle name="20% - Accent6 2" xfId="135"/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136"/>
    <cellStyle name="40% - Accent2" xfId="38"/>
    <cellStyle name="40% - Accent2 2" xfId="137"/>
    <cellStyle name="40% - Accent3" xfId="39"/>
    <cellStyle name="40% - Accent3 2" xfId="138"/>
    <cellStyle name="40% - Accent4" xfId="40"/>
    <cellStyle name="40% - Accent4 2" xfId="139"/>
    <cellStyle name="40% - Accent5" xfId="41"/>
    <cellStyle name="40% - Accent5 2" xfId="140"/>
    <cellStyle name="40% - Accent6" xfId="42"/>
    <cellStyle name="40% - Accent6 2" xfId="141"/>
    <cellStyle name="40% - Акцент1 2" xfId="43"/>
    <cellStyle name="40% - Акцент2 2" xfId="44"/>
    <cellStyle name="40% - Акцент3 2" xfId="45"/>
    <cellStyle name="40% - Акцент4 2" xfId="46"/>
    <cellStyle name="40% - Акцент5 2" xfId="47"/>
    <cellStyle name="40% - Акцент6 2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60% – Акцентування1" xfId="67"/>
    <cellStyle name="60% – Акцентування2" xfId="68"/>
    <cellStyle name="60% – Акцентування3" xfId="69"/>
    <cellStyle name="60% – Акцентування4" xfId="70"/>
    <cellStyle name="60% – Акцентування5" xfId="71"/>
    <cellStyle name="60% – Акцентування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heck Cell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te" xfId="91"/>
    <cellStyle name="Note 2" xfId="142"/>
    <cellStyle name="Output" xfId="92"/>
    <cellStyle name="Title" xfId="93"/>
    <cellStyle name="Total" xfId="94"/>
    <cellStyle name="Warning Text" xfId="95"/>
    <cellStyle name="Акцент1 2" xfId="96"/>
    <cellStyle name="Акцент2 2" xfId="97"/>
    <cellStyle name="Акцент3 2" xfId="98"/>
    <cellStyle name="Акцент4 2" xfId="99"/>
    <cellStyle name="Акцент5 2" xfId="100"/>
    <cellStyle name="Акцент6 2" xfId="101"/>
    <cellStyle name="Акцентування1" xfId="102"/>
    <cellStyle name="Акцентування2" xfId="103"/>
    <cellStyle name="Акцентування3" xfId="104"/>
    <cellStyle name="Акцентування4" xfId="105"/>
    <cellStyle name="Акцентування5" xfId="106"/>
    <cellStyle name="Акцентування6" xfId="107"/>
    <cellStyle name="Вывод 2" xfId="108"/>
    <cellStyle name="Вычисление 2" xfId="109"/>
    <cellStyle name="Заголовок 1 2" xfId="110"/>
    <cellStyle name="Заголовок 2 2" xfId="111"/>
    <cellStyle name="Заголовок 3 2" xfId="112"/>
    <cellStyle name="Заголовок 4 2" xfId="113"/>
    <cellStyle name="Звичайний 2 3" xfId="11"/>
    <cellStyle name="Звичайний 3 2" xfId="4"/>
    <cellStyle name="Итог 2" xfId="114"/>
    <cellStyle name="Нейтральный 2" xfId="115"/>
    <cellStyle name="Обчислення" xfId="116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7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Підсумок" xfId="117"/>
    <cellStyle name="Плохой 2" xfId="118"/>
    <cellStyle name="Поганий" xfId="119"/>
    <cellStyle name="Пояснение 2" xfId="120"/>
    <cellStyle name="Примечание 2" xfId="121"/>
    <cellStyle name="Примітка" xfId="122"/>
    <cellStyle name="Результат" xfId="123"/>
    <cellStyle name="Середній" xfId="124"/>
    <cellStyle name="Стиль 1" xfId="125"/>
    <cellStyle name="Текст пояснення" xfId="126"/>
    <cellStyle name="Тысячи [0]_Анализ" xfId="127"/>
    <cellStyle name="Тысячи_Анализ" xfId="128"/>
    <cellStyle name="ФинᎰнсовый_Лист1 (3)_1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0;&#1058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0;&#1058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2;&#1055;&#105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2;&#1055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1;&#1082;&#1072;&#1095;&#1110;%20&#1088;&#1072;&#1081;&#1086;&#1085;&#108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4;&#1086;&#1083;&#1086;&#1076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4;&#1086;&#1083;&#1086;&#1076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78;&#1110;&#1085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78;&#1110;&#1085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9;&#1077;&#1083;&#10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9;&#1077;&#1083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2;&#1074;&#1086;&#1090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2;&#1074;&#1086;&#1090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110;&#1085;&#1074;&#1072;&#1083;&#1110;&#1076;&#108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110;&#1085;&#1074;&#1072;&#1083;&#1110;&#1076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D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G10">
            <v>0</v>
          </cell>
          <cell r="J10">
            <v>2</v>
          </cell>
          <cell r="K10">
            <v>2</v>
          </cell>
          <cell r="L10">
            <v>0</v>
          </cell>
        </row>
        <row r="11">
          <cell r="D11">
            <v>0</v>
          </cell>
          <cell r="G11">
            <v>0</v>
          </cell>
          <cell r="J11">
            <v>10</v>
          </cell>
          <cell r="K11">
            <v>10</v>
          </cell>
          <cell r="L11">
            <v>3</v>
          </cell>
        </row>
        <row r="12">
          <cell r="D12">
            <v>0</v>
          </cell>
          <cell r="G12">
            <v>0</v>
          </cell>
          <cell r="J12">
            <v>2</v>
          </cell>
          <cell r="K12">
            <v>2</v>
          </cell>
          <cell r="L12">
            <v>1</v>
          </cell>
        </row>
        <row r="13">
          <cell r="D13">
            <v>0</v>
          </cell>
          <cell r="G13">
            <v>0</v>
          </cell>
          <cell r="J13">
            <v>6</v>
          </cell>
          <cell r="K13">
            <v>6</v>
          </cell>
          <cell r="L13">
            <v>0</v>
          </cell>
        </row>
        <row r="14">
          <cell r="D14">
            <v>0</v>
          </cell>
          <cell r="G14">
            <v>0</v>
          </cell>
          <cell r="J14">
            <v>2</v>
          </cell>
          <cell r="K14">
            <v>2</v>
          </cell>
          <cell r="L14">
            <v>1</v>
          </cell>
        </row>
        <row r="15">
          <cell r="D15">
            <v>0</v>
          </cell>
          <cell r="G15">
            <v>0</v>
          </cell>
          <cell r="J15">
            <v>1</v>
          </cell>
          <cell r="K15">
            <v>1</v>
          </cell>
          <cell r="L15">
            <v>1</v>
          </cell>
        </row>
        <row r="16">
          <cell r="D16">
            <v>0</v>
          </cell>
          <cell r="G16">
            <v>0</v>
          </cell>
          <cell r="J16">
            <v>1</v>
          </cell>
          <cell r="K16">
            <v>1</v>
          </cell>
          <cell r="L16">
            <v>0</v>
          </cell>
        </row>
        <row r="17">
          <cell r="D17">
            <v>0</v>
          </cell>
          <cell r="G17">
            <v>0</v>
          </cell>
          <cell r="J17">
            <v>1</v>
          </cell>
          <cell r="K17">
            <v>1</v>
          </cell>
          <cell r="L17">
            <v>2</v>
          </cell>
        </row>
        <row r="18">
          <cell r="D18">
            <v>0</v>
          </cell>
          <cell r="G18">
            <v>0</v>
          </cell>
          <cell r="J18">
            <v>1</v>
          </cell>
          <cell r="K18">
            <v>1</v>
          </cell>
          <cell r="L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G20">
            <v>0</v>
          </cell>
          <cell r="J20">
            <v>7</v>
          </cell>
          <cell r="K20">
            <v>7</v>
          </cell>
          <cell r="L20">
            <v>0</v>
          </cell>
        </row>
        <row r="21">
          <cell r="D21">
            <v>0</v>
          </cell>
          <cell r="G21">
            <v>0</v>
          </cell>
          <cell r="J21">
            <v>1</v>
          </cell>
          <cell r="K21">
            <v>1</v>
          </cell>
          <cell r="L21">
            <v>0</v>
          </cell>
        </row>
        <row r="22">
          <cell r="D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0</v>
          </cell>
          <cell r="L25">
            <v>1</v>
          </cell>
        </row>
        <row r="26">
          <cell r="D26">
            <v>0</v>
          </cell>
          <cell r="G26">
            <v>0</v>
          </cell>
          <cell r="J26">
            <v>1</v>
          </cell>
          <cell r="K26">
            <v>1</v>
          </cell>
          <cell r="L26">
            <v>0</v>
          </cell>
        </row>
        <row r="27">
          <cell r="D27">
            <v>1</v>
          </cell>
          <cell r="G27">
            <v>0</v>
          </cell>
          <cell r="J27">
            <v>115</v>
          </cell>
          <cell r="K27">
            <v>106</v>
          </cell>
          <cell r="L27">
            <v>50</v>
          </cell>
        </row>
        <row r="28">
          <cell r="D28">
            <v>0</v>
          </cell>
          <cell r="G28">
            <v>0</v>
          </cell>
          <cell r="J28">
            <v>9</v>
          </cell>
          <cell r="K28">
            <v>7</v>
          </cell>
          <cell r="L28">
            <v>41</v>
          </cell>
        </row>
        <row r="29">
          <cell r="D29">
            <v>0</v>
          </cell>
          <cell r="G29">
            <v>0</v>
          </cell>
          <cell r="J29">
            <v>20</v>
          </cell>
          <cell r="K29">
            <v>19</v>
          </cell>
          <cell r="L29">
            <v>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О-1"/>
    </sheetNames>
    <sheetDataSet>
      <sheetData sheetId="0">
        <row r="10">
          <cell r="B10">
            <v>11</v>
          </cell>
          <cell r="E10">
            <v>0</v>
          </cell>
          <cell r="J10">
            <v>0</v>
          </cell>
          <cell r="N10">
            <v>0</v>
          </cell>
          <cell r="O10">
            <v>0</v>
          </cell>
          <cell r="P10">
            <v>7</v>
          </cell>
          <cell r="Q10">
            <v>7</v>
          </cell>
        </row>
        <row r="11">
          <cell r="B11">
            <v>11</v>
          </cell>
          <cell r="E11">
            <v>5</v>
          </cell>
          <cell r="J11">
            <v>0</v>
          </cell>
          <cell r="N11">
            <v>0</v>
          </cell>
          <cell r="O11">
            <v>0</v>
          </cell>
          <cell r="P11">
            <v>1</v>
          </cell>
          <cell r="Q11">
            <v>1</v>
          </cell>
        </row>
        <row r="12">
          <cell r="B12">
            <v>15</v>
          </cell>
          <cell r="E12">
            <v>0</v>
          </cell>
          <cell r="J12">
            <v>0</v>
          </cell>
          <cell r="N12">
            <v>0</v>
          </cell>
          <cell r="O12">
            <v>0</v>
          </cell>
          <cell r="P12">
            <v>9</v>
          </cell>
          <cell r="Q12">
            <v>8</v>
          </cell>
        </row>
        <row r="13">
          <cell r="B13">
            <v>16</v>
          </cell>
          <cell r="E13">
            <v>1</v>
          </cell>
          <cell r="J13">
            <v>0</v>
          </cell>
          <cell r="N13">
            <v>0</v>
          </cell>
          <cell r="O13">
            <v>0</v>
          </cell>
          <cell r="P13">
            <v>6</v>
          </cell>
          <cell r="Q13">
            <v>6</v>
          </cell>
        </row>
        <row r="14">
          <cell r="B14">
            <v>16</v>
          </cell>
          <cell r="E14">
            <v>3</v>
          </cell>
          <cell r="J14">
            <v>0</v>
          </cell>
          <cell r="N14">
            <v>0</v>
          </cell>
          <cell r="O14">
            <v>0</v>
          </cell>
          <cell r="P14">
            <v>11</v>
          </cell>
          <cell r="Q14">
            <v>11</v>
          </cell>
        </row>
        <row r="15">
          <cell r="B15">
            <v>7</v>
          </cell>
          <cell r="E15">
            <v>0</v>
          </cell>
          <cell r="J15">
            <v>0</v>
          </cell>
          <cell r="N15">
            <v>0</v>
          </cell>
          <cell r="O15">
            <v>0</v>
          </cell>
          <cell r="P15">
            <v>2</v>
          </cell>
          <cell r="Q15">
            <v>1</v>
          </cell>
        </row>
        <row r="16">
          <cell r="B16">
            <v>4</v>
          </cell>
          <cell r="E16">
            <v>1</v>
          </cell>
          <cell r="J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</row>
        <row r="17">
          <cell r="B17">
            <v>1</v>
          </cell>
          <cell r="E17">
            <v>1</v>
          </cell>
          <cell r="J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>
            <v>3</v>
          </cell>
          <cell r="E18">
            <v>0</v>
          </cell>
          <cell r="J18">
            <v>0</v>
          </cell>
          <cell r="N18">
            <v>1</v>
          </cell>
          <cell r="O18">
            <v>0</v>
          </cell>
          <cell r="P18">
            <v>2</v>
          </cell>
          <cell r="Q18">
            <v>2</v>
          </cell>
        </row>
        <row r="19">
          <cell r="B19">
            <v>3</v>
          </cell>
          <cell r="E19">
            <v>0</v>
          </cell>
          <cell r="J19">
            <v>0</v>
          </cell>
          <cell r="N19">
            <v>0</v>
          </cell>
          <cell r="O19">
            <v>0</v>
          </cell>
          <cell r="P19">
            <v>2</v>
          </cell>
          <cell r="Q19">
            <v>2</v>
          </cell>
        </row>
        <row r="20">
          <cell r="B20">
            <v>0</v>
          </cell>
          <cell r="E20">
            <v>0</v>
          </cell>
          <cell r="J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>
            <v>14</v>
          </cell>
          <cell r="E21">
            <v>1</v>
          </cell>
          <cell r="J21">
            <v>0</v>
          </cell>
          <cell r="N21">
            <v>0</v>
          </cell>
          <cell r="O21">
            <v>0</v>
          </cell>
          <cell r="P21">
            <v>9</v>
          </cell>
          <cell r="Q21">
            <v>9</v>
          </cell>
        </row>
        <row r="22">
          <cell r="B22">
            <v>1</v>
          </cell>
          <cell r="E22">
            <v>0</v>
          </cell>
          <cell r="J22">
            <v>0</v>
          </cell>
          <cell r="N22">
            <v>0</v>
          </cell>
          <cell r="O22">
            <v>0</v>
          </cell>
          <cell r="P22">
            <v>1</v>
          </cell>
          <cell r="Q22">
            <v>1</v>
          </cell>
        </row>
        <row r="23">
          <cell r="B23">
            <v>4</v>
          </cell>
          <cell r="E23">
            <v>1</v>
          </cell>
          <cell r="J23">
            <v>0</v>
          </cell>
          <cell r="N23">
            <v>0</v>
          </cell>
          <cell r="O23">
            <v>0</v>
          </cell>
          <cell r="P23">
            <v>2</v>
          </cell>
          <cell r="Q23">
            <v>2</v>
          </cell>
        </row>
        <row r="24">
          <cell r="B24">
            <v>0</v>
          </cell>
          <cell r="E24">
            <v>0</v>
          </cell>
          <cell r="J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J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B26">
            <v>13</v>
          </cell>
          <cell r="E26">
            <v>3</v>
          </cell>
          <cell r="J26">
            <v>0</v>
          </cell>
          <cell r="N26">
            <v>0</v>
          </cell>
          <cell r="O26">
            <v>0</v>
          </cell>
          <cell r="P26">
            <v>6</v>
          </cell>
          <cell r="Q26">
            <v>6</v>
          </cell>
        </row>
        <row r="27">
          <cell r="B27">
            <v>2</v>
          </cell>
          <cell r="E27">
            <v>1</v>
          </cell>
          <cell r="J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>
            <v>217</v>
          </cell>
          <cell r="E28">
            <v>35</v>
          </cell>
          <cell r="J28">
            <v>2</v>
          </cell>
          <cell r="N28">
            <v>0</v>
          </cell>
          <cell r="O28">
            <v>0</v>
          </cell>
          <cell r="P28">
            <v>97</v>
          </cell>
          <cell r="Q28">
            <v>83</v>
          </cell>
        </row>
        <row r="29">
          <cell r="B29">
            <v>23</v>
          </cell>
          <cell r="E29">
            <v>5</v>
          </cell>
          <cell r="J29">
            <v>0</v>
          </cell>
          <cell r="N29">
            <v>0</v>
          </cell>
          <cell r="O29">
            <v>0</v>
          </cell>
          <cell r="P29">
            <v>12</v>
          </cell>
          <cell r="Q29">
            <v>11</v>
          </cell>
        </row>
        <row r="30">
          <cell r="B30">
            <v>32</v>
          </cell>
          <cell r="E30">
            <v>3</v>
          </cell>
          <cell r="J30">
            <v>0</v>
          </cell>
          <cell r="N30">
            <v>0</v>
          </cell>
          <cell r="O30">
            <v>0</v>
          </cell>
          <cell r="P30">
            <v>19</v>
          </cell>
          <cell r="Q30">
            <v>18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7"/>
    </sheetNames>
    <sheetDataSet>
      <sheetData sheetId="0">
        <row r="9">
          <cell r="D9">
            <v>0</v>
          </cell>
          <cell r="G9">
            <v>0</v>
          </cell>
          <cell r="J9">
            <v>1</v>
          </cell>
          <cell r="K9">
            <v>1</v>
          </cell>
          <cell r="L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2</v>
          </cell>
        </row>
        <row r="11">
          <cell r="D11">
            <v>0</v>
          </cell>
          <cell r="G11">
            <v>0</v>
          </cell>
          <cell r="J11">
            <v>2</v>
          </cell>
          <cell r="K11">
            <v>2</v>
          </cell>
          <cell r="L11">
            <v>1</v>
          </cell>
        </row>
        <row r="12">
          <cell r="D12">
            <v>0</v>
          </cell>
          <cell r="G12">
            <v>0</v>
          </cell>
          <cell r="J12">
            <v>0</v>
          </cell>
          <cell r="K12">
            <v>0</v>
          </cell>
          <cell r="L12">
            <v>1</v>
          </cell>
        </row>
        <row r="13">
          <cell r="D13">
            <v>0</v>
          </cell>
          <cell r="G13">
            <v>0</v>
          </cell>
          <cell r="J13">
            <v>3</v>
          </cell>
          <cell r="K13">
            <v>2</v>
          </cell>
          <cell r="L13">
            <v>1</v>
          </cell>
        </row>
        <row r="14">
          <cell r="D14">
            <v>0</v>
          </cell>
          <cell r="G14">
            <v>0</v>
          </cell>
          <cell r="J14">
            <v>2</v>
          </cell>
          <cell r="K14">
            <v>2</v>
          </cell>
          <cell r="L14">
            <v>1</v>
          </cell>
        </row>
        <row r="15">
          <cell r="D15">
            <v>0</v>
          </cell>
          <cell r="G15">
            <v>0</v>
          </cell>
          <cell r="J15">
            <v>0</v>
          </cell>
          <cell r="K15">
            <v>0</v>
          </cell>
          <cell r="L15">
            <v>1</v>
          </cell>
        </row>
        <row r="16">
          <cell r="D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G17">
            <v>0</v>
          </cell>
          <cell r="J17">
            <v>0</v>
          </cell>
          <cell r="K17">
            <v>0</v>
          </cell>
          <cell r="L17">
            <v>1</v>
          </cell>
        </row>
        <row r="18">
          <cell r="D18">
            <v>0</v>
          </cell>
          <cell r="G18">
            <v>0</v>
          </cell>
          <cell r="J18">
            <v>1</v>
          </cell>
          <cell r="K18">
            <v>1</v>
          </cell>
          <cell r="L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G20">
            <v>0</v>
          </cell>
          <cell r="J20">
            <v>2</v>
          </cell>
          <cell r="K20">
            <v>2</v>
          </cell>
          <cell r="L20">
            <v>2</v>
          </cell>
        </row>
        <row r="21">
          <cell r="D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G24">
            <v>0</v>
          </cell>
          <cell r="J24">
            <v>0</v>
          </cell>
          <cell r="K24">
            <v>0</v>
          </cell>
          <cell r="L24">
            <v>1</v>
          </cell>
        </row>
        <row r="25">
          <cell r="D25">
            <v>0</v>
          </cell>
          <cell r="G25">
            <v>0</v>
          </cell>
          <cell r="J25">
            <v>1</v>
          </cell>
          <cell r="K25">
            <v>1</v>
          </cell>
          <cell r="L25">
            <v>1</v>
          </cell>
        </row>
        <row r="26">
          <cell r="D26">
            <v>0</v>
          </cell>
          <cell r="G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G27">
            <v>0</v>
          </cell>
          <cell r="J27">
            <v>37</v>
          </cell>
          <cell r="K27">
            <v>23</v>
          </cell>
          <cell r="L27">
            <v>33</v>
          </cell>
        </row>
        <row r="28">
          <cell r="D28">
            <v>0</v>
          </cell>
          <cell r="G28">
            <v>0</v>
          </cell>
          <cell r="J28">
            <v>2</v>
          </cell>
          <cell r="K28">
            <v>1</v>
          </cell>
          <cell r="L28">
            <v>13</v>
          </cell>
        </row>
        <row r="29">
          <cell r="D29">
            <v>1</v>
          </cell>
          <cell r="G29">
            <v>0</v>
          </cell>
          <cell r="J29">
            <v>6</v>
          </cell>
          <cell r="K29">
            <v>5</v>
          </cell>
          <cell r="L29">
            <v>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1"/>
    </sheetNames>
    <sheetDataSet>
      <sheetData sheetId="0">
        <row r="10">
          <cell r="B10">
            <v>7</v>
          </cell>
          <cell r="E10">
            <v>0</v>
          </cell>
          <cell r="N10">
            <v>0</v>
          </cell>
          <cell r="R10">
            <v>0</v>
          </cell>
          <cell r="S10">
            <v>0</v>
          </cell>
          <cell r="T10">
            <v>3</v>
          </cell>
          <cell r="U10">
            <v>3</v>
          </cell>
        </row>
        <row r="11">
          <cell r="B11">
            <v>1</v>
          </cell>
          <cell r="E11">
            <v>0</v>
          </cell>
          <cell r="N11">
            <v>0</v>
          </cell>
          <cell r="R11">
            <v>0</v>
          </cell>
          <cell r="S11">
            <v>0</v>
          </cell>
          <cell r="T11">
            <v>1</v>
          </cell>
          <cell r="U11">
            <v>1</v>
          </cell>
        </row>
        <row r="12">
          <cell r="B12">
            <v>2</v>
          </cell>
          <cell r="E12">
            <v>1</v>
          </cell>
          <cell r="N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</row>
        <row r="13">
          <cell r="B13">
            <v>2</v>
          </cell>
          <cell r="E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5</v>
          </cell>
          <cell r="E14">
            <v>0</v>
          </cell>
          <cell r="N14">
            <v>0</v>
          </cell>
          <cell r="R14">
            <v>1</v>
          </cell>
          <cell r="S14">
            <v>0</v>
          </cell>
          <cell r="T14">
            <v>2</v>
          </cell>
          <cell r="U14">
            <v>2</v>
          </cell>
        </row>
        <row r="15">
          <cell r="B15">
            <v>3</v>
          </cell>
          <cell r="E15">
            <v>0</v>
          </cell>
          <cell r="N15">
            <v>0</v>
          </cell>
          <cell r="R15">
            <v>0</v>
          </cell>
          <cell r="S15">
            <v>0</v>
          </cell>
          <cell r="T15">
            <v>2</v>
          </cell>
          <cell r="U15">
            <v>1</v>
          </cell>
        </row>
        <row r="16">
          <cell r="B16">
            <v>3</v>
          </cell>
          <cell r="E16">
            <v>0</v>
          </cell>
          <cell r="N16">
            <v>0</v>
          </cell>
          <cell r="R16">
            <v>0</v>
          </cell>
          <cell r="S16">
            <v>0</v>
          </cell>
          <cell r="T16">
            <v>1</v>
          </cell>
          <cell r="U16">
            <v>1</v>
          </cell>
        </row>
        <row r="17">
          <cell r="B17">
            <v>1</v>
          </cell>
          <cell r="E17">
            <v>1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3</v>
          </cell>
          <cell r="E18">
            <v>1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2</v>
          </cell>
          <cell r="E19">
            <v>0</v>
          </cell>
          <cell r="N19">
            <v>0</v>
          </cell>
          <cell r="R19">
            <v>0</v>
          </cell>
          <cell r="S19">
            <v>0</v>
          </cell>
          <cell r="T19">
            <v>2</v>
          </cell>
          <cell r="U19">
            <v>2</v>
          </cell>
        </row>
        <row r="20">
          <cell r="B20">
            <v>2</v>
          </cell>
          <cell r="E20">
            <v>0</v>
          </cell>
          <cell r="N20">
            <v>0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</row>
        <row r="21">
          <cell r="B21">
            <v>9</v>
          </cell>
          <cell r="E21">
            <v>3</v>
          </cell>
          <cell r="N21">
            <v>0</v>
          </cell>
          <cell r="R21">
            <v>0</v>
          </cell>
          <cell r="S21">
            <v>0</v>
          </cell>
          <cell r="T21">
            <v>3</v>
          </cell>
          <cell r="U21">
            <v>2</v>
          </cell>
        </row>
        <row r="22">
          <cell r="B22">
            <v>1</v>
          </cell>
          <cell r="E22">
            <v>0</v>
          </cell>
          <cell r="N22">
            <v>0</v>
          </cell>
          <cell r="R22">
            <v>0</v>
          </cell>
          <cell r="S22">
            <v>0</v>
          </cell>
          <cell r="T22">
            <v>1</v>
          </cell>
          <cell r="U22">
            <v>0</v>
          </cell>
        </row>
        <row r="23">
          <cell r="B23">
            <v>1</v>
          </cell>
          <cell r="E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3</v>
          </cell>
          <cell r="E24">
            <v>2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4</v>
          </cell>
          <cell r="E25">
            <v>4</v>
          </cell>
          <cell r="N25">
            <v>0</v>
          </cell>
          <cell r="R25">
            <v>0</v>
          </cell>
          <cell r="S25">
            <v>2</v>
          </cell>
          <cell r="T25">
            <v>0</v>
          </cell>
          <cell r="U25">
            <v>0</v>
          </cell>
        </row>
        <row r="26">
          <cell r="B26">
            <v>4</v>
          </cell>
          <cell r="E26">
            <v>1</v>
          </cell>
          <cell r="N26">
            <v>0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</row>
        <row r="27">
          <cell r="B27">
            <v>0</v>
          </cell>
          <cell r="E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54</v>
          </cell>
          <cell r="E28">
            <v>9</v>
          </cell>
          <cell r="N28">
            <v>2</v>
          </cell>
          <cell r="R28">
            <v>0</v>
          </cell>
          <cell r="S28">
            <v>0</v>
          </cell>
          <cell r="T28">
            <v>26</v>
          </cell>
          <cell r="U28">
            <v>18</v>
          </cell>
        </row>
        <row r="29">
          <cell r="B29">
            <v>3</v>
          </cell>
          <cell r="E29">
            <v>0</v>
          </cell>
          <cell r="N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15</v>
          </cell>
          <cell r="E30">
            <v>5</v>
          </cell>
          <cell r="N30">
            <v>0</v>
          </cell>
          <cell r="R30">
            <v>0</v>
          </cell>
          <cell r="S30">
            <v>0</v>
          </cell>
          <cell r="T30">
            <v>3</v>
          </cell>
          <cell r="U30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я"/>
    </sheetNames>
    <sheetDataSet>
      <sheetData sheetId="0">
        <row r="12">
          <cell r="I12">
            <v>907</v>
          </cell>
          <cell r="J12">
            <v>15</v>
          </cell>
          <cell r="L12">
            <v>117</v>
          </cell>
          <cell r="N12">
            <v>140</v>
          </cell>
          <cell r="P12">
            <v>213</v>
          </cell>
          <cell r="AD12">
            <v>215</v>
          </cell>
          <cell r="AL12">
            <v>393</v>
          </cell>
          <cell r="AM12">
            <v>5</v>
          </cell>
          <cell r="AO12">
            <v>47</v>
          </cell>
          <cell r="AQ12">
            <v>58</v>
          </cell>
          <cell r="AS12">
            <v>76</v>
          </cell>
        </row>
        <row r="13">
          <cell r="I13">
            <v>419</v>
          </cell>
          <cell r="J13">
            <v>7</v>
          </cell>
          <cell r="L13">
            <v>28</v>
          </cell>
          <cell r="N13">
            <v>48</v>
          </cell>
          <cell r="P13">
            <v>87</v>
          </cell>
          <cell r="AD13">
            <v>86</v>
          </cell>
          <cell r="AL13">
            <v>211</v>
          </cell>
          <cell r="AM13">
            <v>3</v>
          </cell>
          <cell r="AO13">
            <v>12</v>
          </cell>
          <cell r="AQ13">
            <v>10</v>
          </cell>
          <cell r="AS13">
            <v>42</v>
          </cell>
        </row>
        <row r="14">
          <cell r="I14">
            <v>407</v>
          </cell>
          <cell r="J14">
            <v>5</v>
          </cell>
          <cell r="L14">
            <v>31</v>
          </cell>
          <cell r="N14">
            <v>43</v>
          </cell>
          <cell r="P14">
            <v>73</v>
          </cell>
          <cell r="AD14">
            <v>83</v>
          </cell>
          <cell r="AL14">
            <v>206</v>
          </cell>
          <cell r="AM14">
            <v>1</v>
          </cell>
          <cell r="AO14">
            <v>10</v>
          </cell>
          <cell r="AQ14">
            <v>17</v>
          </cell>
          <cell r="AS14">
            <v>29</v>
          </cell>
        </row>
        <row r="15">
          <cell r="I15">
            <v>754</v>
          </cell>
          <cell r="J15">
            <v>10</v>
          </cell>
          <cell r="L15">
            <v>55</v>
          </cell>
          <cell r="N15">
            <v>77</v>
          </cell>
          <cell r="P15">
            <v>152</v>
          </cell>
          <cell r="AD15">
            <v>140</v>
          </cell>
          <cell r="AL15">
            <v>377</v>
          </cell>
          <cell r="AM15">
            <v>4</v>
          </cell>
          <cell r="AO15">
            <v>11</v>
          </cell>
          <cell r="AQ15">
            <v>24</v>
          </cell>
          <cell r="AS15">
            <v>63</v>
          </cell>
        </row>
        <row r="16">
          <cell r="I16">
            <v>407</v>
          </cell>
          <cell r="J16">
            <v>5</v>
          </cell>
          <cell r="L16">
            <v>40</v>
          </cell>
          <cell r="N16">
            <v>72</v>
          </cell>
          <cell r="P16">
            <v>108</v>
          </cell>
          <cell r="AD16">
            <v>99</v>
          </cell>
          <cell r="AL16">
            <v>195</v>
          </cell>
          <cell r="AM16">
            <v>3</v>
          </cell>
          <cell r="AO16">
            <v>15</v>
          </cell>
          <cell r="AQ16">
            <v>22</v>
          </cell>
          <cell r="AS16">
            <v>44</v>
          </cell>
        </row>
        <row r="17">
          <cell r="I17">
            <v>524</v>
          </cell>
          <cell r="J17">
            <v>5</v>
          </cell>
          <cell r="L17">
            <v>38</v>
          </cell>
          <cell r="N17">
            <v>81</v>
          </cell>
          <cell r="P17">
            <v>103</v>
          </cell>
          <cell r="AD17">
            <v>86</v>
          </cell>
          <cell r="AL17">
            <v>271</v>
          </cell>
          <cell r="AM17">
            <v>1</v>
          </cell>
          <cell r="AO17">
            <v>16</v>
          </cell>
          <cell r="AQ17">
            <v>26</v>
          </cell>
          <cell r="AS17">
            <v>46</v>
          </cell>
        </row>
        <row r="18">
          <cell r="I18">
            <v>294</v>
          </cell>
          <cell r="J18">
            <v>1</v>
          </cell>
          <cell r="L18">
            <v>7</v>
          </cell>
          <cell r="N18">
            <v>26</v>
          </cell>
          <cell r="P18">
            <v>41</v>
          </cell>
          <cell r="AD18">
            <v>21</v>
          </cell>
          <cell r="AL18">
            <v>209</v>
          </cell>
          <cell r="AM18">
            <v>0</v>
          </cell>
          <cell r="AO18">
            <v>2</v>
          </cell>
          <cell r="AQ18">
            <v>14</v>
          </cell>
          <cell r="AS18">
            <v>23</v>
          </cell>
        </row>
        <row r="19">
          <cell r="I19">
            <v>474</v>
          </cell>
          <cell r="J19">
            <v>12</v>
          </cell>
          <cell r="L19">
            <v>43</v>
          </cell>
          <cell r="N19">
            <v>79</v>
          </cell>
          <cell r="P19">
            <v>105</v>
          </cell>
          <cell r="AD19">
            <v>119</v>
          </cell>
          <cell r="AL19">
            <v>203</v>
          </cell>
          <cell r="AM19">
            <v>4</v>
          </cell>
          <cell r="AO19">
            <v>12</v>
          </cell>
          <cell r="AQ19">
            <v>20</v>
          </cell>
          <cell r="AS19">
            <v>37</v>
          </cell>
        </row>
        <row r="20">
          <cell r="I20">
            <v>272</v>
          </cell>
          <cell r="J20">
            <v>3</v>
          </cell>
          <cell r="L20">
            <v>38</v>
          </cell>
          <cell r="N20">
            <v>43</v>
          </cell>
          <cell r="P20">
            <v>66</v>
          </cell>
          <cell r="AD20">
            <v>51</v>
          </cell>
          <cell r="AL20">
            <v>127</v>
          </cell>
          <cell r="AM20">
            <v>2</v>
          </cell>
          <cell r="AO20">
            <v>14</v>
          </cell>
          <cell r="AQ20">
            <v>13</v>
          </cell>
          <cell r="AS20">
            <v>27</v>
          </cell>
        </row>
        <row r="21">
          <cell r="I21">
            <v>576</v>
          </cell>
          <cell r="J21">
            <v>5</v>
          </cell>
          <cell r="L21">
            <v>55</v>
          </cell>
          <cell r="N21">
            <v>91</v>
          </cell>
          <cell r="P21">
            <v>111</v>
          </cell>
          <cell r="AD21">
            <v>94</v>
          </cell>
          <cell r="AL21">
            <v>280</v>
          </cell>
          <cell r="AM21">
            <v>0</v>
          </cell>
          <cell r="AO21">
            <v>16</v>
          </cell>
          <cell r="AQ21">
            <v>28</v>
          </cell>
          <cell r="AS21">
            <v>37</v>
          </cell>
        </row>
        <row r="22">
          <cell r="I22">
            <v>506</v>
          </cell>
          <cell r="J22">
            <v>2</v>
          </cell>
          <cell r="L22">
            <v>38</v>
          </cell>
          <cell r="N22">
            <v>64</v>
          </cell>
          <cell r="P22">
            <v>110</v>
          </cell>
          <cell r="AD22">
            <v>122</v>
          </cell>
          <cell r="AL22">
            <v>237</v>
          </cell>
          <cell r="AM22">
            <v>1</v>
          </cell>
          <cell r="AO22">
            <v>12</v>
          </cell>
          <cell r="AQ22">
            <v>23</v>
          </cell>
          <cell r="AS22">
            <v>45</v>
          </cell>
        </row>
        <row r="23">
          <cell r="I23">
            <v>829</v>
          </cell>
          <cell r="J23">
            <v>11</v>
          </cell>
          <cell r="L23">
            <v>90</v>
          </cell>
          <cell r="N23">
            <v>141</v>
          </cell>
          <cell r="P23">
            <v>208</v>
          </cell>
          <cell r="AD23">
            <v>206</v>
          </cell>
          <cell r="AL23">
            <v>362</v>
          </cell>
          <cell r="AM23">
            <v>1</v>
          </cell>
          <cell r="AO23">
            <v>28</v>
          </cell>
          <cell r="AQ23">
            <v>39</v>
          </cell>
          <cell r="AS23">
            <v>75</v>
          </cell>
        </row>
        <row r="24">
          <cell r="I24">
            <v>322</v>
          </cell>
          <cell r="J24">
            <v>5</v>
          </cell>
          <cell r="L24">
            <v>22</v>
          </cell>
          <cell r="N24">
            <v>36</v>
          </cell>
          <cell r="P24">
            <v>49</v>
          </cell>
          <cell r="AD24">
            <v>135</v>
          </cell>
          <cell r="AL24">
            <v>123</v>
          </cell>
          <cell r="AM24">
            <v>2</v>
          </cell>
          <cell r="AO24">
            <v>8</v>
          </cell>
          <cell r="AQ24">
            <v>10</v>
          </cell>
          <cell r="AS24">
            <v>15</v>
          </cell>
        </row>
        <row r="25">
          <cell r="I25">
            <v>348</v>
          </cell>
          <cell r="J25">
            <v>5</v>
          </cell>
          <cell r="L25">
            <v>35</v>
          </cell>
          <cell r="N25">
            <v>62</v>
          </cell>
          <cell r="P25">
            <v>104</v>
          </cell>
          <cell r="AD25">
            <v>88</v>
          </cell>
          <cell r="AL25">
            <v>133</v>
          </cell>
          <cell r="AM25">
            <v>1</v>
          </cell>
          <cell r="AO25">
            <v>9</v>
          </cell>
          <cell r="AQ25">
            <v>20</v>
          </cell>
          <cell r="AS25">
            <v>32</v>
          </cell>
        </row>
        <row r="26">
          <cell r="I26">
            <v>400</v>
          </cell>
          <cell r="J26">
            <v>3</v>
          </cell>
          <cell r="L26">
            <v>50</v>
          </cell>
          <cell r="N26">
            <v>70</v>
          </cell>
          <cell r="P26">
            <v>97</v>
          </cell>
          <cell r="AD26">
            <v>89</v>
          </cell>
          <cell r="AL26">
            <v>186</v>
          </cell>
          <cell r="AM26">
            <v>0</v>
          </cell>
          <cell r="AO26">
            <v>18</v>
          </cell>
          <cell r="AQ26">
            <v>21</v>
          </cell>
          <cell r="AS26">
            <v>43</v>
          </cell>
        </row>
        <row r="27">
          <cell r="I27">
            <v>419</v>
          </cell>
          <cell r="J27">
            <v>12</v>
          </cell>
          <cell r="L27">
            <v>41</v>
          </cell>
          <cell r="N27">
            <v>70</v>
          </cell>
          <cell r="P27">
            <v>86</v>
          </cell>
          <cell r="AD27">
            <v>45</v>
          </cell>
          <cell r="AL27">
            <v>265</v>
          </cell>
          <cell r="AM27">
            <v>3</v>
          </cell>
          <cell r="AO27">
            <v>8</v>
          </cell>
          <cell r="AQ27">
            <v>30</v>
          </cell>
          <cell r="AS27">
            <v>53</v>
          </cell>
        </row>
        <row r="28">
          <cell r="I28">
            <v>372</v>
          </cell>
          <cell r="J28">
            <v>2</v>
          </cell>
          <cell r="L28">
            <v>45</v>
          </cell>
          <cell r="N28">
            <v>55</v>
          </cell>
          <cell r="P28">
            <v>72</v>
          </cell>
          <cell r="AD28">
            <v>49</v>
          </cell>
          <cell r="AL28">
            <v>226</v>
          </cell>
          <cell r="AM28">
            <v>1</v>
          </cell>
          <cell r="AO28">
            <v>17</v>
          </cell>
          <cell r="AQ28">
            <v>20</v>
          </cell>
          <cell r="AS28">
            <v>41</v>
          </cell>
        </row>
        <row r="29">
          <cell r="I29">
            <v>628</v>
          </cell>
          <cell r="J29">
            <v>6</v>
          </cell>
          <cell r="L29">
            <v>55</v>
          </cell>
          <cell r="N29">
            <v>107</v>
          </cell>
          <cell r="P29">
            <v>130</v>
          </cell>
          <cell r="AD29">
            <v>111</v>
          </cell>
          <cell r="AL29">
            <v>257</v>
          </cell>
          <cell r="AM29">
            <v>1</v>
          </cell>
          <cell r="AO29">
            <v>16</v>
          </cell>
          <cell r="AQ29">
            <v>35</v>
          </cell>
          <cell r="AS29">
            <v>43</v>
          </cell>
        </row>
        <row r="30">
          <cell r="I30">
            <v>4394</v>
          </cell>
          <cell r="J30">
            <v>47</v>
          </cell>
          <cell r="L30">
            <v>426</v>
          </cell>
          <cell r="N30">
            <v>674</v>
          </cell>
          <cell r="P30">
            <v>977</v>
          </cell>
          <cell r="AD30">
            <v>719</v>
          </cell>
          <cell r="AL30">
            <v>1918</v>
          </cell>
          <cell r="AM30">
            <v>10</v>
          </cell>
          <cell r="AO30">
            <v>151</v>
          </cell>
          <cell r="AQ30">
            <v>247</v>
          </cell>
          <cell r="AS30">
            <v>373</v>
          </cell>
        </row>
        <row r="31">
          <cell r="I31">
            <v>1333</v>
          </cell>
          <cell r="J31">
            <v>12</v>
          </cell>
          <cell r="L31">
            <v>98</v>
          </cell>
          <cell r="N31">
            <v>200</v>
          </cell>
          <cell r="P31">
            <v>280</v>
          </cell>
          <cell r="AD31">
            <v>223</v>
          </cell>
          <cell r="AL31">
            <v>619</v>
          </cell>
          <cell r="AM31">
            <v>4</v>
          </cell>
          <cell r="AO31">
            <v>40</v>
          </cell>
          <cell r="AQ31">
            <v>71</v>
          </cell>
          <cell r="AS31">
            <v>113</v>
          </cell>
        </row>
        <row r="32">
          <cell r="I32">
            <v>1220</v>
          </cell>
          <cell r="J32">
            <v>15</v>
          </cell>
          <cell r="L32">
            <v>111</v>
          </cell>
          <cell r="N32">
            <v>174</v>
          </cell>
          <cell r="P32">
            <v>274</v>
          </cell>
          <cell r="AD32">
            <v>276</v>
          </cell>
          <cell r="AL32">
            <v>471</v>
          </cell>
          <cell r="AM32">
            <v>7</v>
          </cell>
          <cell r="AO32">
            <v>25</v>
          </cell>
          <cell r="AQ32">
            <v>59</v>
          </cell>
          <cell r="AS32">
            <v>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52</v>
          </cell>
          <cell r="L8">
            <v>50</v>
          </cell>
          <cell r="M8">
            <v>647</v>
          </cell>
        </row>
        <row r="9">
          <cell r="D9">
            <v>25</v>
          </cell>
          <cell r="G9">
            <v>0</v>
          </cell>
          <cell r="K9">
            <v>63</v>
          </cell>
          <cell r="L9">
            <v>38</v>
          </cell>
          <cell r="M9">
            <v>547</v>
          </cell>
        </row>
        <row r="10">
          <cell r="D10">
            <v>9</v>
          </cell>
          <cell r="G10">
            <v>0</v>
          </cell>
          <cell r="K10">
            <v>97</v>
          </cell>
          <cell r="L10">
            <v>79</v>
          </cell>
          <cell r="M10">
            <v>266</v>
          </cell>
        </row>
        <row r="11">
          <cell r="D11">
            <v>13</v>
          </cell>
          <cell r="G11">
            <v>0</v>
          </cell>
          <cell r="K11">
            <v>62</v>
          </cell>
          <cell r="L11">
            <v>51</v>
          </cell>
          <cell r="M11">
            <v>219</v>
          </cell>
        </row>
        <row r="12">
          <cell r="D12">
            <v>2</v>
          </cell>
          <cell r="G12">
            <v>0</v>
          </cell>
          <cell r="K12">
            <v>67</v>
          </cell>
          <cell r="L12">
            <v>57</v>
          </cell>
          <cell r="M12">
            <v>308</v>
          </cell>
        </row>
        <row r="13">
          <cell r="D13">
            <v>16</v>
          </cell>
          <cell r="G13">
            <v>0</v>
          </cell>
          <cell r="K13">
            <v>76</v>
          </cell>
          <cell r="L13">
            <v>53</v>
          </cell>
          <cell r="M13">
            <v>313</v>
          </cell>
        </row>
        <row r="14">
          <cell r="D14">
            <v>0</v>
          </cell>
          <cell r="G14">
            <v>0</v>
          </cell>
          <cell r="K14">
            <v>18</v>
          </cell>
          <cell r="L14">
            <v>16</v>
          </cell>
          <cell r="M14">
            <v>42</v>
          </cell>
        </row>
        <row r="15">
          <cell r="D15">
            <v>13</v>
          </cell>
          <cell r="G15">
            <v>0</v>
          </cell>
          <cell r="K15">
            <v>53</v>
          </cell>
          <cell r="L15">
            <v>46</v>
          </cell>
          <cell r="M15">
            <v>392</v>
          </cell>
        </row>
        <row r="16">
          <cell r="D16">
            <v>3</v>
          </cell>
          <cell r="G16">
            <v>0</v>
          </cell>
          <cell r="K16">
            <v>31</v>
          </cell>
          <cell r="L16">
            <v>28</v>
          </cell>
          <cell r="M16">
            <v>264</v>
          </cell>
        </row>
        <row r="17">
          <cell r="D17">
            <v>24</v>
          </cell>
          <cell r="G17">
            <v>0</v>
          </cell>
          <cell r="K17">
            <v>160</v>
          </cell>
          <cell r="L17">
            <v>123</v>
          </cell>
          <cell r="M17">
            <v>154</v>
          </cell>
        </row>
        <row r="18">
          <cell r="D18">
            <v>7</v>
          </cell>
          <cell r="G18">
            <v>0</v>
          </cell>
          <cell r="K18">
            <v>45</v>
          </cell>
          <cell r="L18">
            <v>44</v>
          </cell>
          <cell r="M18">
            <v>320</v>
          </cell>
        </row>
        <row r="19">
          <cell r="D19">
            <v>32</v>
          </cell>
          <cell r="G19">
            <v>0</v>
          </cell>
          <cell r="K19">
            <v>281</v>
          </cell>
          <cell r="L19">
            <v>153</v>
          </cell>
          <cell r="M19">
            <v>617</v>
          </cell>
        </row>
        <row r="20">
          <cell r="D20">
            <v>1</v>
          </cell>
          <cell r="G20">
            <v>2</v>
          </cell>
          <cell r="K20">
            <v>86</v>
          </cell>
          <cell r="L20">
            <v>72</v>
          </cell>
          <cell r="M20">
            <v>149</v>
          </cell>
        </row>
        <row r="21">
          <cell r="D21">
            <v>10</v>
          </cell>
          <cell r="G21">
            <v>0</v>
          </cell>
          <cell r="K21">
            <v>61</v>
          </cell>
          <cell r="L21">
            <v>45</v>
          </cell>
          <cell r="M21">
            <v>146</v>
          </cell>
        </row>
        <row r="22">
          <cell r="D22">
            <v>2</v>
          </cell>
          <cell r="G22">
            <v>0</v>
          </cell>
          <cell r="K22">
            <v>24</v>
          </cell>
          <cell r="L22">
            <v>22</v>
          </cell>
          <cell r="M22">
            <v>8</v>
          </cell>
        </row>
        <row r="23">
          <cell r="D23">
            <v>0</v>
          </cell>
          <cell r="G23">
            <v>0</v>
          </cell>
          <cell r="K23">
            <v>1</v>
          </cell>
          <cell r="L23">
            <v>1</v>
          </cell>
          <cell r="M23">
            <v>155</v>
          </cell>
        </row>
        <row r="24">
          <cell r="D24">
            <v>11</v>
          </cell>
          <cell r="G24">
            <v>0</v>
          </cell>
          <cell r="K24">
            <v>38</v>
          </cell>
          <cell r="L24">
            <v>21</v>
          </cell>
          <cell r="M24">
            <v>211</v>
          </cell>
        </row>
        <row r="25">
          <cell r="D25">
            <v>10</v>
          </cell>
          <cell r="G25">
            <v>0</v>
          </cell>
          <cell r="K25">
            <v>138</v>
          </cell>
          <cell r="L25">
            <v>122</v>
          </cell>
          <cell r="M25">
            <v>272</v>
          </cell>
        </row>
        <row r="26">
          <cell r="D26">
            <v>80</v>
          </cell>
          <cell r="G26">
            <v>0</v>
          </cell>
          <cell r="K26">
            <v>2500</v>
          </cell>
          <cell r="L26">
            <v>1138</v>
          </cell>
          <cell r="M26">
            <v>3902</v>
          </cell>
        </row>
        <row r="27">
          <cell r="D27">
            <v>64</v>
          </cell>
          <cell r="G27">
            <v>0</v>
          </cell>
          <cell r="K27">
            <v>246</v>
          </cell>
          <cell r="L27">
            <v>146</v>
          </cell>
          <cell r="M27">
            <v>1784</v>
          </cell>
        </row>
        <row r="28">
          <cell r="D28">
            <v>101</v>
          </cell>
          <cell r="G28">
            <v>0</v>
          </cell>
          <cell r="K28">
            <v>429</v>
          </cell>
          <cell r="L28">
            <v>285</v>
          </cell>
          <cell r="M28">
            <v>1189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F8">
            <v>145</v>
          </cell>
          <cell r="J8">
            <v>33</v>
          </cell>
          <cell r="K8">
            <v>6</v>
          </cell>
          <cell r="L8">
            <v>12</v>
          </cell>
          <cell r="T8">
            <v>170</v>
          </cell>
        </row>
        <row r="9">
          <cell r="F9">
            <v>36</v>
          </cell>
          <cell r="J9">
            <v>4</v>
          </cell>
          <cell r="K9">
            <v>2</v>
          </cell>
          <cell r="L9">
            <v>8</v>
          </cell>
          <cell r="T9">
            <v>59</v>
          </cell>
        </row>
        <row r="10">
          <cell r="F10">
            <v>45</v>
          </cell>
          <cell r="J10">
            <v>9</v>
          </cell>
          <cell r="K10">
            <v>1</v>
          </cell>
          <cell r="L10">
            <v>12</v>
          </cell>
          <cell r="T10">
            <v>42</v>
          </cell>
        </row>
        <row r="11">
          <cell r="F11">
            <v>58</v>
          </cell>
          <cell r="J11">
            <v>18</v>
          </cell>
          <cell r="K11">
            <v>0</v>
          </cell>
          <cell r="L11">
            <v>2</v>
          </cell>
          <cell r="T11">
            <v>77</v>
          </cell>
        </row>
        <row r="12">
          <cell r="F12">
            <v>55</v>
          </cell>
          <cell r="J12">
            <v>12</v>
          </cell>
          <cell r="K12">
            <v>12</v>
          </cell>
          <cell r="L12">
            <v>11</v>
          </cell>
          <cell r="T12">
            <v>73</v>
          </cell>
        </row>
        <row r="13">
          <cell r="F13">
            <v>30</v>
          </cell>
          <cell r="J13">
            <v>4</v>
          </cell>
          <cell r="K13">
            <v>2</v>
          </cell>
          <cell r="L13">
            <v>1</v>
          </cell>
          <cell r="T13">
            <v>74</v>
          </cell>
        </row>
        <row r="14">
          <cell r="F14">
            <v>15</v>
          </cell>
          <cell r="J14">
            <v>2</v>
          </cell>
          <cell r="K14">
            <v>3</v>
          </cell>
          <cell r="L14">
            <v>4</v>
          </cell>
          <cell r="T14">
            <v>35</v>
          </cell>
        </row>
        <row r="15">
          <cell r="F15">
            <v>63</v>
          </cell>
          <cell r="J15">
            <v>19</v>
          </cell>
          <cell r="K15">
            <v>4</v>
          </cell>
          <cell r="L15">
            <v>6</v>
          </cell>
          <cell r="T15">
            <v>58</v>
          </cell>
        </row>
        <row r="16">
          <cell r="F16">
            <v>32</v>
          </cell>
          <cell r="J16">
            <v>12</v>
          </cell>
          <cell r="K16">
            <v>16</v>
          </cell>
          <cell r="L16">
            <v>0</v>
          </cell>
          <cell r="T16">
            <v>52</v>
          </cell>
        </row>
        <row r="17">
          <cell r="F17">
            <v>77</v>
          </cell>
          <cell r="J17">
            <v>10</v>
          </cell>
          <cell r="K17">
            <v>1</v>
          </cell>
          <cell r="L17">
            <v>2</v>
          </cell>
          <cell r="T17">
            <v>68</v>
          </cell>
        </row>
        <row r="18">
          <cell r="F18">
            <v>56</v>
          </cell>
          <cell r="J18">
            <v>4</v>
          </cell>
          <cell r="K18">
            <v>5</v>
          </cell>
          <cell r="L18">
            <v>5</v>
          </cell>
          <cell r="T18">
            <v>65</v>
          </cell>
        </row>
        <row r="19">
          <cell r="F19">
            <v>136</v>
          </cell>
          <cell r="J19">
            <v>18</v>
          </cell>
          <cell r="K19">
            <v>4</v>
          </cell>
          <cell r="L19">
            <v>28</v>
          </cell>
          <cell r="T19">
            <v>122</v>
          </cell>
        </row>
        <row r="20">
          <cell r="F20">
            <v>37</v>
          </cell>
          <cell r="J20">
            <v>6</v>
          </cell>
          <cell r="K20">
            <v>9</v>
          </cell>
          <cell r="L20">
            <v>11</v>
          </cell>
          <cell r="T20">
            <v>29</v>
          </cell>
        </row>
        <row r="21">
          <cell r="F21">
            <v>59</v>
          </cell>
          <cell r="J21">
            <v>6</v>
          </cell>
          <cell r="K21">
            <v>6</v>
          </cell>
          <cell r="L21">
            <v>6</v>
          </cell>
          <cell r="T21">
            <v>57</v>
          </cell>
        </row>
        <row r="22">
          <cell r="F22">
            <v>46</v>
          </cell>
          <cell r="J22">
            <v>9</v>
          </cell>
          <cell r="K22">
            <v>3</v>
          </cell>
          <cell r="L22">
            <v>0</v>
          </cell>
          <cell r="T22">
            <v>73</v>
          </cell>
        </row>
        <row r="23">
          <cell r="F23">
            <v>35</v>
          </cell>
          <cell r="J23">
            <v>7</v>
          </cell>
          <cell r="K23">
            <v>0</v>
          </cell>
          <cell r="L23">
            <v>4</v>
          </cell>
          <cell r="T23">
            <v>75</v>
          </cell>
        </row>
        <row r="24">
          <cell r="F24">
            <v>49</v>
          </cell>
          <cell r="J24">
            <v>6</v>
          </cell>
          <cell r="K24">
            <v>0</v>
          </cell>
          <cell r="L24">
            <v>8</v>
          </cell>
          <cell r="T24">
            <v>63</v>
          </cell>
        </row>
        <row r="25">
          <cell r="F25">
            <v>54</v>
          </cell>
          <cell r="J25">
            <v>4</v>
          </cell>
          <cell r="K25">
            <v>22</v>
          </cell>
          <cell r="L25">
            <v>0</v>
          </cell>
          <cell r="T25">
            <v>81</v>
          </cell>
        </row>
        <row r="26">
          <cell r="F26">
            <v>240</v>
          </cell>
          <cell r="J26">
            <v>35</v>
          </cell>
          <cell r="K26">
            <v>8</v>
          </cell>
          <cell r="L26">
            <v>1</v>
          </cell>
          <cell r="T26">
            <v>625</v>
          </cell>
        </row>
        <row r="27">
          <cell r="F27">
            <v>90</v>
          </cell>
          <cell r="J27">
            <v>24</v>
          </cell>
          <cell r="K27">
            <v>10</v>
          </cell>
          <cell r="L27">
            <v>28</v>
          </cell>
          <cell r="T27">
            <v>185</v>
          </cell>
        </row>
        <row r="28">
          <cell r="F28">
            <v>127</v>
          </cell>
          <cell r="J28">
            <v>22</v>
          </cell>
          <cell r="K28">
            <v>8</v>
          </cell>
          <cell r="L28">
            <v>9</v>
          </cell>
          <cell r="T28">
            <v>155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2</v>
          </cell>
          <cell r="G8">
            <v>0</v>
          </cell>
          <cell r="K8">
            <v>73</v>
          </cell>
          <cell r="L8">
            <v>70</v>
          </cell>
          <cell r="M8">
            <v>699</v>
          </cell>
        </row>
        <row r="9">
          <cell r="D9">
            <v>36</v>
          </cell>
          <cell r="G9">
            <v>0</v>
          </cell>
          <cell r="K9">
            <v>125</v>
          </cell>
          <cell r="L9">
            <v>91</v>
          </cell>
          <cell r="M9">
            <v>825</v>
          </cell>
        </row>
        <row r="10">
          <cell r="D10">
            <v>12</v>
          </cell>
          <cell r="G10">
            <v>0</v>
          </cell>
          <cell r="K10">
            <v>236</v>
          </cell>
          <cell r="L10">
            <v>217</v>
          </cell>
          <cell r="M10">
            <v>310</v>
          </cell>
        </row>
        <row r="11">
          <cell r="D11">
            <v>14</v>
          </cell>
          <cell r="G11">
            <v>0</v>
          </cell>
          <cell r="K11">
            <v>110</v>
          </cell>
          <cell r="L11">
            <v>102</v>
          </cell>
          <cell r="M11">
            <v>261</v>
          </cell>
        </row>
        <row r="12">
          <cell r="D12">
            <v>1</v>
          </cell>
          <cell r="G12">
            <v>0</v>
          </cell>
          <cell r="K12">
            <v>94</v>
          </cell>
          <cell r="L12">
            <v>85</v>
          </cell>
          <cell r="M12">
            <v>334</v>
          </cell>
        </row>
        <row r="13">
          <cell r="D13">
            <v>32</v>
          </cell>
          <cell r="G13">
            <v>0</v>
          </cell>
          <cell r="K13">
            <v>162</v>
          </cell>
          <cell r="L13">
            <v>117</v>
          </cell>
          <cell r="M13">
            <v>425</v>
          </cell>
        </row>
        <row r="14">
          <cell r="D14">
            <v>1</v>
          </cell>
          <cell r="G14">
            <v>0</v>
          </cell>
          <cell r="K14">
            <v>54</v>
          </cell>
          <cell r="L14">
            <v>51</v>
          </cell>
          <cell r="M14">
            <v>82</v>
          </cell>
        </row>
        <row r="15">
          <cell r="D15">
            <v>4</v>
          </cell>
          <cell r="G15">
            <v>0</v>
          </cell>
          <cell r="K15">
            <v>76</v>
          </cell>
          <cell r="L15">
            <v>59</v>
          </cell>
          <cell r="M15">
            <v>567</v>
          </cell>
        </row>
        <row r="16">
          <cell r="D16">
            <v>8</v>
          </cell>
          <cell r="G16">
            <v>0</v>
          </cell>
          <cell r="K16">
            <v>52</v>
          </cell>
          <cell r="L16">
            <v>52</v>
          </cell>
          <cell r="M16">
            <v>369</v>
          </cell>
        </row>
        <row r="17">
          <cell r="D17">
            <v>30</v>
          </cell>
          <cell r="G17">
            <v>0</v>
          </cell>
          <cell r="K17">
            <v>357</v>
          </cell>
          <cell r="L17">
            <v>308</v>
          </cell>
          <cell r="M17">
            <v>181</v>
          </cell>
        </row>
        <row r="18">
          <cell r="D18">
            <v>6</v>
          </cell>
          <cell r="G18">
            <v>0</v>
          </cell>
          <cell r="K18">
            <v>92</v>
          </cell>
          <cell r="L18">
            <v>88</v>
          </cell>
          <cell r="M18">
            <v>384</v>
          </cell>
        </row>
        <row r="19">
          <cell r="D19">
            <v>37</v>
          </cell>
          <cell r="G19">
            <v>0</v>
          </cell>
          <cell r="K19">
            <v>474</v>
          </cell>
          <cell r="L19">
            <v>318</v>
          </cell>
          <cell r="M19">
            <v>869</v>
          </cell>
        </row>
        <row r="20">
          <cell r="D20">
            <v>12</v>
          </cell>
          <cell r="G20">
            <v>8</v>
          </cell>
          <cell r="K20">
            <v>215</v>
          </cell>
          <cell r="L20">
            <v>193</v>
          </cell>
          <cell r="M20">
            <v>265</v>
          </cell>
        </row>
        <row r="21">
          <cell r="D21">
            <v>14</v>
          </cell>
          <cell r="G21">
            <v>0</v>
          </cell>
          <cell r="K21">
            <v>119</v>
          </cell>
          <cell r="L21">
            <v>78</v>
          </cell>
          <cell r="M21">
            <v>212</v>
          </cell>
        </row>
        <row r="22">
          <cell r="D22">
            <v>12</v>
          </cell>
          <cell r="G22">
            <v>0</v>
          </cell>
          <cell r="K22">
            <v>53</v>
          </cell>
          <cell r="L22">
            <v>40</v>
          </cell>
          <cell r="M22">
            <v>7</v>
          </cell>
        </row>
        <row r="23">
          <cell r="D23">
            <v>4</v>
          </cell>
          <cell r="G23">
            <v>0</v>
          </cell>
          <cell r="K23">
            <v>6</v>
          </cell>
          <cell r="L23">
            <v>4</v>
          </cell>
          <cell r="M23">
            <v>232</v>
          </cell>
        </row>
        <row r="24">
          <cell r="D24">
            <v>10</v>
          </cell>
          <cell r="G24">
            <v>0</v>
          </cell>
          <cell r="K24">
            <v>56</v>
          </cell>
          <cell r="L24">
            <v>36</v>
          </cell>
          <cell r="M24">
            <v>220</v>
          </cell>
        </row>
        <row r="25">
          <cell r="D25">
            <v>15</v>
          </cell>
          <cell r="G25">
            <v>0</v>
          </cell>
          <cell r="K25">
            <v>278</v>
          </cell>
          <cell r="L25">
            <v>255</v>
          </cell>
          <cell r="M25">
            <v>416</v>
          </cell>
        </row>
        <row r="26">
          <cell r="D26">
            <v>126</v>
          </cell>
          <cell r="G26">
            <v>0</v>
          </cell>
          <cell r="K26">
            <v>4088</v>
          </cell>
          <cell r="L26">
            <v>2218</v>
          </cell>
          <cell r="M26">
            <v>5633</v>
          </cell>
        </row>
        <row r="27">
          <cell r="D27">
            <v>56</v>
          </cell>
          <cell r="G27">
            <v>0</v>
          </cell>
          <cell r="K27">
            <v>384</v>
          </cell>
          <cell r="L27">
            <v>285</v>
          </cell>
          <cell r="M27">
            <v>2561</v>
          </cell>
        </row>
        <row r="28">
          <cell r="D28">
            <v>175</v>
          </cell>
          <cell r="G28">
            <v>0</v>
          </cell>
          <cell r="K28">
            <v>835</v>
          </cell>
          <cell r="L28">
            <v>596</v>
          </cell>
          <cell r="M28">
            <v>1691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J8">
            <v>53</v>
          </cell>
          <cell r="K8">
            <v>20</v>
          </cell>
          <cell r="L8">
            <v>38</v>
          </cell>
          <cell r="T8">
            <v>372</v>
          </cell>
        </row>
        <row r="9">
          <cell r="J9">
            <v>18</v>
          </cell>
          <cell r="K9">
            <v>0</v>
          </cell>
          <cell r="L9">
            <v>34</v>
          </cell>
          <cell r="T9">
            <v>200</v>
          </cell>
        </row>
        <row r="10">
          <cell r="J10">
            <v>21</v>
          </cell>
          <cell r="K10">
            <v>9</v>
          </cell>
          <cell r="L10">
            <v>12</v>
          </cell>
          <cell r="T10">
            <v>174</v>
          </cell>
        </row>
        <row r="11">
          <cell r="J11">
            <v>18</v>
          </cell>
          <cell r="K11">
            <v>4</v>
          </cell>
          <cell r="L11">
            <v>27</v>
          </cell>
          <cell r="T11">
            <v>253</v>
          </cell>
        </row>
        <row r="12">
          <cell r="J12">
            <v>0</v>
          </cell>
          <cell r="K12">
            <v>25</v>
          </cell>
          <cell r="L12">
            <v>23</v>
          </cell>
          <cell r="T12">
            <v>176</v>
          </cell>
        </row>
        <row r="13">
          <cell r="J13">
            <v>11</v>
          </cell>
          <cell r="K13">
            <v>11</v>
          </cell>
          <cell r="L13">
            <v>2</v>
          </cell>
          <cell r="T13">
            <v>237</v>
          </cell>
        </row>
        <row r="14">
          <cell r="J14">
            <v>0</v>
          </cell>
          <cell r="K14">
            <v>0</v>
          </cell>
          <cell r="L14">
            <v>0</v>
          </cell>
          <cell r="T14">
            <v>191</v>
          </cell>
        </row>
        <row r="15">
          <cell r="J15">
            <v>39</v>
          </cell>
          <cell r="K15">
            <v>2</v>
          </cell>
          <cell r="L15">
            <v>22</v>
          </cell>
          <cell r="T15">
            <v>162</v>
          </cell>
        </row>
        <row r="16">
          <cell r="J16">
            <v>5</v>
          </cell>
          <cell r="K16">
            <v>21</v>
          </cell>
          <cell r="L16">
            <v>0</v>
          </cell>
          <cell r="T16">
            <v>118</v>
          </cell>
        </row>
        <row r="17">
          <cell r="J17">
            <v>4</v>
          </cell>
          <cell r="K17">
            <v>1</v>
          </cell>
          <cell r="L17">
            <v>2</v>
          </cell>
          <cell r="T17">
            <v>253</v>
          </cell>
        </row>
        <row r="18">
          <cell r="J18">
            <v>12</v>
          </cell>
          <cell r="K18">
            <v>13</v>
          </cell>
          <cell r="L18">
            <v>2</v>
          </cell>
          <cell r="T18">
            <v>187</v>
          </cell>
        </row>
        <row r="19">
          <cell r="J19">
            <v>25</v>
          </cell>
          <cell r="K19">
            <v>19</v>
          </cell>
          <cell r="L19">
            <v>18</v>
          </cell>
          <cell r="T19">
            <v>326</v>
          </cell>
        </row>
        <row r="20">
          <cell r="J20">
            <v>21</v>
          </cell>
          <cell r="K20">
            <v>25</v>
          </cell>
          <cell r="L20">
            <v>32</v>
          </cell>
          <cell r="T20">
            <v>103</v>
          </cell>
        </row>
        <row r="21">
          <cell r="J21">
            <v>4</v>
          </cell>
          <cell r="K21">
            <v>12</v>
          </cell>
          <cell r="L21">
            <v>5</v>
          </cell>
          <cell r="T21">
            <v>114</v>
          </cell>
        </row>
        <row r="22">
          <cell r="J22">
            <v>17</v>
          </cell>
          <cell r="K22">
            <v>7</v>
          </cell>
          <cell r="L22">
            <v>0</v>
          </cell>
          <cell r="T22">
            <v>154</v>
          </cell>
        </row>
        <row r="23">
          <cell r="J23">
            <v>1</v>
          </cell>
          <cell r="K23">
            <v>1</v>
          </cell>
          <cell r="L23">
            <v>0</v>
          </cell>
          <cell r="T23">
            <v>196</v>
          </cell>
        </row>
        <row r="24">
          <cell r="J24">
            <v>1</v>
          </cell>
          <cell r="K24">
            <v>0</v>
          </cell>
          <cell r="L24">
            <v>8</v>
          </cell>
          <cell r="T24">
            <v>198</v>
          </cell>
        </row>
        <row r="25">
          <cell r="J25">
            <v>12</v>
          </cell>
          <cell r="K25">
            <v>45</v>
          </cell>
          <cell r="L25">
            <v>1</v>
          </cell>
          <cell r="T25">
            <v>225</v>
          </cell>
        </row>
        <row r="26">
          <cell r="J26">
            <v>98</v>
          </cell>
          <cell r="K26">
            <v>46</v>
          </cell>
          <cell r="L26">
            <v>0</v>
          </cell>
          <cell r="T26">
            <v>1601</v>
          </cell>
        </row>
        <row r="27">
          <cell r="J27">
            <v>55</v>
          </cell>
          <cell r="K27">
            <v>49</v>
          </cell>
          <cell r="L27">
            <v>46</v>
          </cell>
          <cell r="T27">
            <v>539</v>
          </cell>
        </row>
        <row r="28">
          <cell r="J28">
            <v>46</v>
          </cell>
          <cell r="K28">
            <v>23</v>
          </cell>
          <cell r="L28">
            <v>8</v>
          </cell>
          <cell r="T28">
            <v>421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10">
          <cell r="C10">
            <v>3617</v>
          </cell>
          <cell r="G10">
            <v>1748</v>
          </cell>
          <cell r="O10">
            <v>530</v>
          </cell>
          <cell r="S10">
            <v>528</v>
          </cell>
          <cell r="AV10">
            <v>145</v>
          </cell>
          <cell r="BJ10">
            <v>122</v>
          </cell>
          <cell r="DH10">
            <v>2591</v>
          </cell>
          <cell r="DL10">
            <v>732</v>
          </cell>
          <cell r="DP10">
            <v>702</v>
          </cell>
        </row>
        <row r="11">
          <cell r="C11">
            <v>2584</v>
          </cell>
          <cell r="G11">
            <v>752</v>
          </cell>
          <cell r="O11">
            <v>240</v>
          </cell>
          <cell r="S11">
            <v>174</v>
          </cell>
          <cell r="AV11">
            <v>25</v>
          </cell>
          <cell r="BJ11">
            <v>60</v>
          </cell>
          <cell r="DH11">
            <v>2109</v>
          </cell>
          <cell r="DL11">
            <v>342</v>
          </cell>
          <cell r="DP11">
            <v>325</v>
          </cell>
        </row>
        <row r="12">
          <cell r="C12">
            <v>1408</v>
          </cell>
          <cell r="G12">
            <v>677</v>
          </cell>
          <cell r="O12">
            <v>187</v>
          </cell>
          <cell r="S12">
            <v>161</v>
          </cell>
          <cell r="AV12">
            <v>32</v>
          </cell>
          <cell r="BJ12">
            <v>53</v>
          </cell>
          <cell r="DH12">
            <v>1015</v>
          </cell>
          <cell r="DL12">
            <v>323</v>
          </cell>
          <cell r="DP12">
            <v>264</v>
          </cell>
        </row>
        <row r="13">
          <cell r="C13">
            <v>1978</v>
          </cell>
          <cell r="G13">
            <v>1239</v>
          </cell>
          <cell r="O13">
            <v>321</v>
          </cell>
          <cell r="S13">
            <v>282</v>
          </cell>
          <cell r="AV13">
            <v>54</v>
          </cell>
          <cell r="BJ13">
            <v>46</v>
          </cell>
          <cell r="DH13">
            <v>1255</v>
          </cell>
          <cell r="DL13">
            <v>547</v>
          </cell>
          <cell r="DP13">
            <v>408</v>
          </cell>
        </row>
        <row r="14">
          <cell r="C14">
            <v>1761</v>
          </cell>
          <cell r="G14">
            <v>872</v>
          </cell>
          <cell r="O14">
            <v>294</v>
          </cell>
          <cell r="S14">
            <v>289</v>
          </cell>
          <cell r="AV14">
            <v>62</v>
          </cell>
          <cell r="BJ14">
            <v>83</v>
          </cell>
          <cell r="DH14">
            <v>1231</v>
          </cell>
          <cell r="DL14">
            <v>359</v>
          </cell>
          <cell r="DP14">
            <v>328</v>
          </cell>
        </row>
        <row r="15">
          <cell r="C15">
            <v>2011</v>
          </cell>
          <cell r="G15">
            <v>984</v>
          </cell>
          <cell r="O15">
            <v>231</v>
          </cell>
          <cell r="S15">
            <v>169</v>
          </cell>
          <cell r="AV15">
            <v>36</v>
          </cell>
          <cell r="BJ15">
            <v>42</v>
          </cell>
          <cell r="DH15">
            <v>1435</v>
          </cell>
          <cell r="DL15">
            <v>492</v>
          </cell>
          <cell r="DP15">
            <v>426</v>
          </cell>
        </row>
        <row r="16">
          <cell r="C16">
            <v>719</v>
          </cell>
          <cell r="G16">
            <v>550</v>
          </cell>
          <cell r="O16">
            <v>100</v>
          </cell>
          <cell r="S16">
            <v>98</v>
          </cell>
          <cell r="AV16">
            <v>18</v>
          </cell>
          <cell r="BJ16">
            <v>34</v>
          </cell>
          <cell r="DH16">
            <v>498</v>
          </cell>
          <cell r="DL16">
            <v>334</v>
          </cell>
          <cell r="DP16">
            <v>311</v>
          </cell>
        </row>
        <row r="17">
          <cell r="C17">
            <v>2098</v>
          </cell>
          <cell r="G17">
            <v>817</v>
          </cell>
          <cell r="O17">
            <v>250</v>
          </cell>
          <cell r="S17">
            <v>230</v>
          </cell>
          <cell r="AV17">
            <v>60</v>
          </cell>
          <cell r="BJ17">
            <v>66</v>
          </cell>
          <cell r="DH17">
            <v>1592</v>
          </cell>
          <cell r="DL17">
            <v>336</v>
          </cell>
          <cell r="DP17">
            <v>281</v>
          </cell>
        </row>
        <row r="18">
          <cell r="C18">
            <v>1395</v>
          </cell>
          <cell r="G18">
            <v>549</v>
          </cell>
          <cell r="O18">
            <v>139</v>
          </cell>
          <cell r="S18">
            <v>127</v>
          </cell>
          <cell r="AV18">
            <v>26</v>
          </cell>
          <cell r="BJ18">
            <v>60</v>
          </cell>
          <cell r="DH18">
            <v>1083</v>
          </cell>
          <cell r="DL18">
            <v>241</v>
          </cell>
          <cell r="DP18">
            <v>228</v>
          </cell>
        </row>
        <row r="19">
          <cell r="C19">
            <v>1642</v>
          </cell>
          <cell r="G19">
            <v>1093</v>
          </cell>
          <cell r="O19">
            <v>348</v>
          </cell>
          <cell r="S19">
            <v>280</v>
          </cell>
          <cell r="AV19">
            <v>42</v>
          </cell>
          <cell r="BJ19">
            <v>23</v>
          </cell>
          <cell r="DH19">
            <v>909</v>
          </cell>
          <cell r="DL19">
            <v>465</v>
          </cell>
          <cell r="DP19">
            <v>418</v>
          </cell>
        </row>
        <row r="20">
          <cell r="C20">
            <v>1870</v>
          </cell>
          <cell r="G20">
            <v>925</v>
          </cell>
          <cell r="O20">
            <v>247</v>
          </cell>
          <cell r="S20">
            <v>228</v>
          </cell>
          <cell r="AV20">
            <v>18</v>
          </cell>
          <cell r="BJ20">
            <v>37</v>
          </cell>
          <cell r="DH20">
            <v>1375</v>
          </cell>
          <cell r="DL20">
            <v>438</v>
          </cell>
          <cell r="DP20">
            <v>363</v>
          </cell>
        </row>
        <row r="21">
          <cell r="C21">
            <v>3773</v>
          </cell>
          <cell r="G21">
            <v>1622</v>
          </cell>
          <cell r="O21">
            <v>657</v>
          </cell>
          <cell r="S21">
            <v>582</v>
          </cell>
          <cell r="AV21">
            <v>93</v>
          </cell>
          <cell r="BJ21">
            <v>131</v>
          </cell>
          <cell r="DH21">
            <v>2410</v>
          </cell>
          <cell r="DL21">
            <v>571</v>
          </cell>
          <cell r="DP21">
            <v>519</v>
          </cell>
        </row>
        <row r="22">
          <cell r="C22">
            <v>1162</v>
          </cell>
          <cell r="G22">
            <v>525</v>
          </cell>
          <cell r="O22">
            <v>213</v>
          </cell>
          <cell r="S22">
            <v>200</v>
          </cell>
          <cell r="AV22">
            <v>30</v>
          </cell>
          <cell r="BJ22">
            <v>139</v>
          </cell>
          <cell r="DH22">
            <v>794</v>
          </cell>
          <cell r="DL22">
            <v>196</v>
          </cell>
          <cell r="DP22">
            <v>169</v>
          </cell>
        </row>
        <row r="23">
          <cell r="C23">
            <v>1263</v>
          </cell>
          <cell r="G23">
            <v>728</v>
          </cell>
          <cell r="O23">
            <v>234</v>
          </cell>
          <cell r="S23">
            <v>205</v>
          </cell>
          <cell r="AV23">
            <v>23</v>
          </cell>
          <cell r="BJ23">
            <v>67</v>
          </cell>
          <cell r="DH23">
            <v>778</v>
          </cell>
          <cell r="DL23">
            <v>304</v>
          </cell>
          <cell r="DP23">
            <v>272</v>
          </cell>
        </row>
        <row r="24">
          <cell r="C24">
            <v>829</v>
          </cell>
          <cell r="G24">
            <v>782</v>
          </cell>
          <cell r="O24">
            <v>229</v>
          </cell>
          <cell r="S24">
            <v>206</v>
          </cell>
          <cell r="AV24">
            <v>65</v>
          </cell>
          <cell r="BJ24">
            <v>17</v>
          </cell>
          <cell r="DH24">
            <v>370</v>
          </cell>
          <cell r="DL24">
            <v>348</v>
          </cell>
          <cell r="DP24">
            <v>301</v>
          </cell>
        </row>
        <row r="25">
          <cell r="C25">
            <v>1365</v>
          </cell>
          <cell r="G25">
            <v>890</v>
          </cell>
          <cell r="O25">
            <v>158</v>
          </cell>
          <cell r="S25">
            <v>154</v>
          </cell>
          <cell r="AV25">
            <v>18</v>
          </cell>
          <cell r="BJ25">
            <v>22</v>
          </cell>
          <cell r="DH25">
            <v>982</v>
          </cell>
          <cell r="DL25">
            <v>510</v>
          </cell>
          <cell r="DP25">
            <v>412</v>
          </cell>
        </row>
        <row r="26">
          <cell r="C26">
            <v>1364</v>
          </cell>
          <cell r="G26">
            <v>733</v>
          </cell>
          <cell r="O26">
            <v>200</v>
          </cell>
          <cell r="S26">
            <v>177</v>
          </cell>
          <cell r="AV26">
            <v>17</v>
          </cell>
          <cell r="BJ26">
            <v>67</v>
          </cell>
          <cell r="DH26">
            <v>965</v>
          </cell>
          <cell r="DL26">
            <v>372</v>
          </cell>
          <cell r="DP26">
            <v>326</v>
          </cell>
        </row>
        <row r="27">
          <cell r="C27">
            <v>1948</v>
          </cell>
          <cell r="G27">
            <v>1034</v>
          </cell>
          <cell r="O27">
            <v>257</v>
          </cell>
          <cell r="S27">
            <v>223</v>
          </cell>
          <cell r="AV27">
            <v>38</v>
          </cell>
          <cell r="BJ27">
            <v>86</v>
          </cell>
          <cell r="DH27">
            <v>1276</v>
          </cell>
          <cell r="DL27">
            <v>406</v>
          </cell>
          <cell r="DP27">
            <v>361</v>
          </cell>
        </row>
        <row r="28">
          <cell r="C28">
            <v>21626</v>
          </cell>
          <cell r="G28">
            <v>6816</v>
          </cell>
          <cell r="O28">
            <v>1418</v>
          </cell>
          <cell r="S28">
            <v>1125</v>
          </cell>
          <cell r="AV28">
            <v>118</v>
          </cell>
          <cell r="BJ28">
            <v>104</v>
          </cell>
          <cell r="DH28">
            <v>13910</v>
          </cell>
          <cell r="DL28">
            <v>2900</v>
          </cell>
          <cell r="DP28">
            <v>2425</v>
          </cell>
        </row>
        <row r="29">
          <cell r="C29">
            <v>8334</v>
          </cell>
          <cell r="G29">
            <v>2260</v>
          </cell>
          <cell r="O29">
            <v>629</v>
          </cell>
          <cell r="S29">
            <v>470</v>
          </cell>
          <cell r="AV29">
            <v>146</v>
          </cell>
          <cell r="BJ29">
            <v>179</v>
          </cell>
          <cell r="DH29">
            <v>6783</v>
          </cell>
          <cell r="DL29">
            <v>971</v>
          </cell>
          <cell r="DP29">
            <v>857</v>
          </cell>
        </row>
        <row r="30">
          <cell r="C30">
            <v>6129</v>
          </cell>
          <cell r="G30">
            <v>2067</v>
          </cell>
          <cell r="O30">
            <v>842</v>
          </cell>
          <cell r="S30">
            <v>520</v>
          </cell>
          <cell r="AV30">
            <v>102</v>
          </cell>
          <cell r="BJ30">
            <v>75</v>
          </cell>
          <cell r="DH30">
            <v>4392</v>
          </cell>
          <cell r="DL30">
            <v>751</v>
          </cell>
          <cell r="DP30">
            <v>668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1</v>
          </cell>
          <cell r="G8">
            <v>0</v>
          </cell>
          <cell r="K8">
            <v>84</v>
          </cell>
          <cell r="L8">
            <v>80</v>
          </cell>
          <cell r="M8">
            <v>1039</v>
          </cell>
        </row>
        <row r="9">
          <cell r="D9">
            <v>35</v>
          </cell>
          <cell r="G9">
            <v>0</v>
          </cell>
          <cell r="K9">
            <v>95</v>
          </cell>
          <cell r="L9">
            <v>59</v>
          </cell>
          <cell r="M9">
            <v>1017</v>
          </cell>
        </row>
        <row r="10">
          <cell r="D10">
            <v>16</v>
          </cell>
          <cell r="G10">
            <v>0</v>
          </cell>
          <cell r="K10">
            <v>204</v>
          </cell>
          <cell r="L10">
            <v>182</v>
          </cell>
          <cell r="M10">
            <v>311</v>
          </cell>
        </row>
        <row r="11">
          <cell r="D11">
            <v>21</v>
          </cell>
          <cell r="G11">
            <v>0</v>
          </cell>
          <cell r="K11">
            <v>87</v>
          </cell>
          <cell r="L11">
            <v>69</v>
          </cell>
          <cell r="M11">
            <v>317</v>
          </cell>
        </row>
        <row r="12">
          <cell r="D12">
            <v>3</v>
          </cell>
          <cell r="G12">
            <v>0</v>
          </cell>
          <cell r="K12">
            <v>120</v>
          </cell>
          <cell r="L12">
            <v>110</v>
          </cell>
          <cell r="M12">
            <v>439</v>
          </cell>
        </row>
        <row r="13">
          <cell r="D13">
            <v>37</v>
          </cell>
          <cell r="G13">
            <v>0</v>
          </cell>
          <cell r="K13">
            <v>150</v>
          </cell>
          <cell r="L13">
            <v>102</v>
          </cell>
          <cell r="M13">
            <v>408</v>
          </cell>
        </row>
        <row r="14">
          <cell r="D14">
            <v>1</v>
          </cell>
          <cell r="G14">
            <v>0</v>
          </cell>
          <cell r="K14">
            <v>44</v>
          </cell>
          <cell r="L14">
            <v>41</v>
          </cell>
          <cell r="M14">
            <v>90</v>
          </cell>
        </row>
        <row r="15">
          <cell r="D15">
            <v>16</v>
          </cell>
          <cell r="G15">
            <v>0</v>
          </cell>
          <cell r="K15">
            <v>67</v>
          </cell>
          <cell r="L15">
            <v>54</v>
          </cell>
          <cell r="M15">
            <v>621</v>
          </cell>
        </row>
        <row r="16">
          <cell r="D16">
            <v>7</v>
          </cell>
          <cell r="G16">
            <v>0</v>
          </cell>
          <cell r="K16">
            <v>52</v>
          </cell>
          <cell r="L16">
            <v>51</v>
          </cell>
          <cell r="M16">
            <v>411</v>
          </cell>
        </row>
        <row r="17">
          <cell r="D17">
            <v>25</v>
          </cell>
          <cell r="G17">
            <v>0</v>
          </cell>
          <cell r="K17">
            <v>241</v>
          </cell>
          <cell r="L17">
            <v>201</v>
          </cell>
          <cell r="M17">
            <v>178</v>
          </cell>
        </row>
        <row r="18">
          <cell r="D18">
            <v>2</v>
          </cell>
          <cell r="G18">
            <v>0</v>
          </cell>
          <cell r="K18">
            <v>81</v>
          </cell>
          <cell r="L18">
            <v>82</v>
          </cell>
          <cell r="M18">
            <v>346</v>
          </cell>
        </row>
        <row r="19">
          <cell r="D19">
            <v>42</v>
          </cell>
          <cell r="G19">
            <v>0</v>
          </cell>
          <cell r="K19">
            <v>411</v>
          </cell>
          <cell r="L19">
            <v>283</v>
          </cell>
          <cell r="M19">
            <v>835</v>
          </cell>
        </row>
        <row r="20">
          <cell r="D20">
            <v>13</v>
          </cell>
          <cell r="G20">
            <v>15</v>
          </cell>
          <cell r="K20">
            <v>330</v>
          </cell>
          <cell r="L20">
            <v>293</v>
          </cell>
          <cell r="M20">
            <v>555</v>
          </cell>
        </row>
        <row r="21">
          <cell r="D21">
            <v>14</v>
          </cell>
          <cell r="G21">
            <v>0</v>
          </cell>
          <cell r="K21">
            <v>77</v>
          </cell>
          <cell r="L21">
            <v>57</v>
          </cell>
          <cell r="M21">
            <v>219</v>
          </cell>
        </row>
        <row r="22">
          <cell r="D22">
            <v>15</v>
          </cell>
          <cell r="G22">
            <v>0</v>
          </cell>
          <cell r="K22">
            <v>73</v>
          </cell>
          <cell r="L22">
            <v>57</v>
          </cell>
          <cell r="M22">
            <v>4</v>
          </cell>
        </row>
        <row r="23">
          <cell r="D23">
            <v>2</v>
          </cell>
          <cell r="G23">
            <v>0</v>
          </cell>
          <cell r="K23">
            <v>6</v>
          </cell>
          <cell r="L23">
            <v>4</v>
          </cell>
          <cell r="M23">
            <v>236</v>
          </cell>
        </row>
        <row r="24">
          <cell r="D24">
            <v>15</v>
          </cell>
          <cell r="G24">
            <v>0</v>
          </cell>
          <cell r="K24">
            <v>71</v>
          </cell>
          <cell r="L24">
            <v>44</v>
          </cell>
          <cell r="M24">
            <v>364</v>
          </cell>
        </row>
        <row r="25">
          <cell r="D25">
            <v>17</v>
          </cell>
          <cell r="G25">
            <v>0</v>
          </cell>
          <cell r="K25">
            <v>263</v>
          </cell>
          <cell r="L25">
            <v>233</v>
          </cell>
          <cell r="M25">
            <v>551</v>
          </cell>
        </row>
        <row r="26">
          <cell r="D26">
            <v>45</v>
          </cell>
          <cell r="G26">
            <v>0</v>
          </cell>
          <cell r="K26">
            <v>665</v>
          </cell>
          <cell r="L26">
            <v>324</v>
          </cell>
          <cell r="M26">
            <v>1536</v>
          </cell>
        </row>
        <row r="27">
          <cell r="D27">
            <v>42</v>
          </cell>
          <cell r="G27">
            <v>0</v>
          </cell>
          <cell r="K27">
            <v>194</v>
          </cell>
          <cell r="L27">
            <v>129</v>
          </cell>
          <cell r="M27">
            <v>1161</v>
          </cell>
        </row>
        <row r="28">
          <cell r="D28">
            <v>133</v>
          </cell>
          <cell r="G28">
            <v>2</v>
          </cell>
          <cell r="K28">
            <v>412</v>
          </cell>
          <cell r="L28">
            <v>260</v>
          </cell>
          <cell r="M28">
            <v>830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792</v>
          </cell>
          <cell r="F8">
            <v>254</v>
          </cell>
          <cell r="J8">
            <v>87</v>
          </cell>
          <cell r="K8">
            <v>19</v>
          </cell>
          <cell r="L8">
            <v>25</v>
          </cell>
          <cell r="M8">
            <v>775</v>
          </cell>
          <cell r="P8">
            <v>335</v>
          </cell>
          <cell r="T8">
            <v>329</v>
          </cell>
        </row>
        <row r="9">
          <cell r="D9">
            <v>385</v>
          </cell>
          <cell r="F9">
            <v>74</v>
          </cell>
          <cell r="J9">
            <v>8</v>
          </cell>
          <cell r="K9">
            <v>10</v>
          </cell>
          <cell r="L9">
            <v>5</v>
          </cell>
          <cell r="M9">
            <v>322</v>
          </cell>
          <cell r="P9">
            <v>186</v>
          </cell>
          <cell r="T9">
            <v>177</v>
          </cell>
        </row>
        <row r="10">
          <cell r="D10">
            <v>327</v>
          </cell>
          <cell r="F10">
            <v>87</v>
          </cell>
          <cell r="J10">
            <v>26</v>
          </cell>
          <cell r="K10">
            <v>7</v>
          </cell>
          <cell r="L10">
            <v>34</v>
          </cell>
          <cell r="M10">
            <v>315</v>
          </cell>
          <cell r="P10">
            <v>153</v>
          </cell>
          <cell r="T10">
            <v>131</v>
          </cell>
        </row>
        <row r="11">
          <cell r="D11">
            <v>529</v>
          </cell>
          <cell r="F11">
            <v>124</v>
          </cell>
          <cell r="J11">
            <v>39</v>
          </cell>
          <cell r="K11">
            <v>0</v>
          </cell>
          <cell r="L11">
            <v>14</v>
          </cell>
          <cell r="M11">
            <v>512</v>
          </cell>
          <cell r="P11">
            <v>247</v>
          </cell>
          <cell r="T11">
            <v>194</v>
          </cell>
        </row>
        <row r="12">
          <cell r="D12">
            <v>534</v>
          </cell>
          <cell r="F12">
            <v>168</v>
          </cell>
          <cell r="J12">
            <v>33</v>
          </cell>
          <cell r="K12">
            <v>51</v>
          </cell>
          <cell r="L12">
            <v>1</v>
          </cell>
          <cell r="M12">
            <v>477</v>
          </cell>
          <cell r="P12">
            <v>229</v>
          </cell>
          <cell r="T12">
            <v>211</v>
          </cell>
        </row>
        <row r="13">
          <cell r="D13">
            <v>525</v>
          </cell>
          <cell r="F13">
            <v>80</v>
          </cell>
          <cell r="J13">
            <v>27</v>
          </cell>
          <cell r="K13">
            <v>10</v>
          </cell>
          <cell r="L13">
            <v>5</v>
          </cell>
          <cell r="M13">
            <v>458</v>
          </cell>
          <cell r="P13">
            <v>259</v>
          </cell>
          <cell r="T13">
            <v>232</v>
          </cell>
        </row>
        <row r="14">
          <cell r="D14">
            <v>352</v>
          </cell>
          <cell r="F14">
            <v>67</v>
          </cell>
          <cell r="J14">
            <v>13</v>
          </cell>
          <cell r="K14">
            <v>3</v>
          </cell>
          <cell r="L14">
            <v>15</v>
          </cell>
          <cell r="M14">
            <v>307</v>
          </cell>
          <cell r="P14">
            <v>209</v>
          </cell>
          <cell r="T14">
            <v>193</v>
          </cell>
        </row>
        <row r="15">
          <cell r="D15">
            <v>421</v>
          </cell>
          <cell r="F15">
            <v>100</v>
          </cell>
          <cell r="J15">
            <v>25</v>
          </cell>
          <cell r="K15">
            <v>3</v>
          </cell>
          <cell r="L15">
            <v>16</v>
          </cell>
          <cell r="M15">
            <v>364</v>
          </cell>
          <cell r="P15">
            <v>200</v>
          </cell>
          <cell r="T15">
            <v>169</v>
          </cell>
        </row>
        <row r="16">
          <cell r="D16">
            <v>285</v>
          </cell>
          <cell r="F16">
            <v>58</v>
          </cell>
          <cell r="J16">
            <v>9</v>
          </cell>
          <cell r="K16">
            <v>52</v>
          </cell>
          <cell r="L16">
            <v>0</v>
          </cell>
          <cell r="M16">
            <v>281</v>
          </cell>
          <cell r="P16">
            <v>134</v>
          </cell>
          <cell r="T16">
            <v>125</v>
          </cell>
        </row>
        <row r="17">
          <cell r="D17">
            <v>469</v>
          </cell>
          <cell r="F17">
            <v>135</v>
          </cell>
          <cell r="J17">
            <v>28</v>
          </cell>
          <cell r="K17">
            <v>5</v>
          </cell>
          <cell r="L17">
            <v>6</v>
          </cell>
          <cell r="M17">
            <v>379</v>
          </cell>
          <cell r="P17">
            <v>181</v>
          </cell>
          <cell r="T17">
            <v>170</v>
          </cell>
        </row>
        <row r="18">
          <cell r="D18">
            <v>442</v>
          </cell>
          <cell r="F18">
            <v>68</v>
          </cell>
          <cell r="J18">
            <v>7</v>
          </cell>
          <cell r="K18">
            <v>15</v>
          </cell>
          <cell r="L18">
            <v>9</v>
          </cell>
          <cell r="M18">
            <v>398</v>
          </cell>
          <cell r="P18">
            <v>251</v>
          </cell>
          <cell r="T18">
            <v>213</v>
          </cell>
        </row>
        <row r="19">
          <cell r="D19">
            <v>877</v>
          </cell>
          <cell r="F19">
            <v>347</v>
          </cell>
          <cell r="J19">
            <v>70</v>
          </cell>
          <cell r="K19">
            <v>28</v>
          </cell>
          <cell r="L19">
            <v>78</v>
          </cell>
          <cell r="M19">
            <v>819</v>
          </cell>
          <cell r="P19">
            <v>267</v>
          </cell>
          <cell r="T19">
            <v>245</v>
          </cell>
        </row>
        <row r="20">
          <cell r="D20">
            <v>508</v>
          </cell>
          <cell r="F20">
            <v>182</v>
          </cell>
          <cell r="J20">
            <v>30</v>
          </cell>
          <cell r="K20">
            <v>72</v>
          </cell>
          <cell r="L20">
            <v>50</v>
          </cell>
          <cell r="M20">
            <v>429</v>
          </cell>
          <cell r="P20">
            <v>188</v>
          </cell>
          <cell r="T20">
            <v>162</v>
          </cell>
        </row>
        <row r="21">
          <cell r="D21">
            <v>293</v>
          </cell>
          <cell r="F21">
            <v>69</v>
          </cell>
          <cell r="J21">
            <v>22</v>
          </cell>
          <cell r="K21">
            <v>26</v>
          </cell>
          <cell r="L21">
            <v>25</v>
          </cell>
          <cell r="M21">
            <v>238</v>
          </cell>
          <cell r="P21">
            <v>137</v>
          </cell>
          <cell r="T21">
            <v>128</v>
          </cell>
        </row>
        <row r="22">
          <cell r="D22">
            <v>397</v>
          </cell>
          <cell r="F22">
            <v>103</v>
          </cell>
          <cell r="J22">
            <v>44</v>
          </cell>
          <cell r="K22">
            <v>13</v>
          </cell>
          <cell r="L22">
            <v>3</v>
          </cell>
          <cell r="M22">
            <v>391</v>
          </cell>
          <cell r="P22">
            <v>183</v>
          </cell>
          <cell r="T22">
            <v>165</v>
          </cell>
        </row>
        <row r="23">
          <cell r="D23">
            <v>468</v>
          </cell>
          <cell r="F23">
            <v>85</v>
          </cell>
          <cell r="J23">
            <v>16</v>
          </cell>
          <cell r="K23">
            <v>1</v>
          </cell>
          <cell r="L23">
            <v>14</v>
          </cell>
          <cell r="M23">
            <v>315</v>
          </cell>
          <cell r="P23">
            <v>275</v>
          </cell>
          <cell r="T23">
            <v>246</v>
          </cell>
        </row>
        <row r="24">
          <cell r="D24">
            <v>428</v>
          </cell>
          <cell r="F24">
            <v>121</v>
          </cell>
          <cell r="J24">
            <v>16</v>
          </cell>
          <cell r="K24">
            <v>7</v>
          </cell>
          <cell r="L24">
            <v>39</v>
          </cell>
          <cell r="M24">
            <v>354</v>
          </cell>
          <cell r="P24">
            <v>201</v>
          </cell>
          <cell r="T24">
            <v>177</v>
          </cell>
        </row>
        <row r="25">
          <cell r="D25">
            <v>596</v>
          </cell>
          <cell r="F25">
            <v>127</v>
          </cell>
          <cell r="J25">
            <v>31</v>
          </cell>
          <cell r="K25">
            <v>43</v>
          </cell>
          <cell r="L25">
            <v>0</v>
          </cell>
          <cell r="M25">
            <v>550</v>
          </cell>
          <cell r="P25">
            <v>217</v>
          </cell>
          <cell r="T25">
            <v>193</v>
          </cell>
        </row>
        <row r="26">
          <cell r="D26">
            <v>568</v>
          </cell>
          <cell r="F26">
            <v>69</v>
          </cell>
          <cell r="J26">
            <v>4</v>
          </cell>
          <cell r="K26">
            <v>5</v>
          </cell>
          <cell r="L26">
            <v>0</v>
          </cell>
          <cell r="M26">
            <v>405</v>
          </cell>
          <cell r="P26">
            <v>223</v>
          </cell>
          <cell r="T26">
            <v>190</v>
          </cell>
        </row>
        <row r="27">
          <cell r="D27">
            <v>598</v>
          </cell>
          <cell r="F27">
            <v>144</v>
          </cell>
          <cell r="J27">
            <v>53</v>
          </cell>
          <cell r="K27">
            <v>6</v>
          </cell>
          <cell r="L27">
            <v>63</v>
          </cell>
          <cell r="M27">
            <v>578</v>
          </cell>
          <cell r="P27">
            <v>262</v>
          </cell>
          <cell r="T27">
            <v>243</v>
          </cell>
        </row>
        <row r="28">
          <cell r="D28">
            <v>547</v>
          </cell>
          <cell r="F28">
            <v>138</v>
          </cell>
          <cell r="J28">
            <v>31</v>
          </cell>
          <cell r="K28">
            <v>11</v>
          </cell>
          <cell r="L28">
            <v>1</v>
          </cell>
          <cell r="M28">
            <v>539</v>
          </cell>
          <cell r="P28">
            <v>212</v>
          </cell>
          <cell r="T28">
            <v>195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16</v>
          </cell>
          <cell r="L8">
            <v>12</v>
          </cell>
          <cell r="M8">
            <v>223</v>
          </cell>
        </row>
        <row r="9">
          <cell r="D9">
            <v>1</v>
          </cell>
          <cell r="G9">
            <v>0</v>
          </cell>
          <cell r="K9">
            <v>26</v>
          </cell>
          <cell r="L9">
            <v>24</v>
          </cell>
          <cell r="M9">
            <v>249</v>
          </cell>
        </row>
        <row r="10">
          <cell r="D10">
            <v>0</v>
          </cell>
          <cell r="G10">
            <v>0</v>
          </cell>
          <cell r="K10">
            <v>42</v>
          </cell>
          <cell r="L10">
            <v>42</v>
          </cell>
          <cell r="M10">
            <v>98</v>
          </cell>
        </row>
        <row r="11">
          <cell r="D11">
            <v>1</v>
          </cell>
          <cell r="G11">
            <v>0</v>
          </cell>
          <cell r="K11">
            <v>27</v>
          </cell>
          <cell r="L11">
            <v>24</v>
          </cell>
          <cell r="M11">
            <v>99</v>
          </cell>
        </row>
        <row r="12">
          <cell r="D12">
            <v>0</v>
          </cell>
          <cell r="G12">
            <v>0</v>
          </cell>
          <cell r="K12">
            <v>29</v>
          </cell>
          <cell r="L12">
            <v>27</v>
          </cell>
          <cell r="M12">
            <v>139</v>
          </cell>
        </row>
        <row r="13">
          <cell r="D13">
            <v>1</v>
          </cell>
          <cell r="G13">
            <v>0</v>
          </cell>
          <cell r="K13">
            <v>29</v>
          </cell>
          <cell r="L13">
            <v>25</v>
          </cell>
          <cell r="M13">
            <v>138</v>
          </cell>
        </row>
        <row r="14">
          <cell r="D14">
            <v>0</v>
          </cell>
          <cell r="G14">
            <v>0</v>
          </cell>
          <cell r="K14">
            <v>10</v>
          </cell>
          <cell r="L14">
            <v>10</v>
          </cell>
          <cell r="M14">
            <v>24</v>
          </cell>
        </row>
        <row r="15">
          <cell r="D15">
            <v>1</v>
          </cell>
          <cell r="G15">
            <v>0</v>
          </cell>
          <cell r="K15">
            <v>19</v>
          </cell>
          <cell r="L15">
            <v>16</v>
          </cell>
          <cell r="M15">
            <v>180</v>
          </cell>
        </row>
        <row r="16">
          <cell r="D16">
            <v>0</v>
          </cell>
          <cell r="G16">
            <v>0</v>
          </cell>
          <cell r="K16">
            <v>21</v>
          </cell>
          <cell r="L16">
            <v>21</v>
          </cell>
          <cell r="M16">
            <v>109</v>
          </cell>
        </row>
        <row r="17">
          <cell r="D17">
            <v>1</v>
          </cell>
          <cell r="G17">
            <v>0</v>
          </cell>
          <cell r="K17">
            <v>62</v>
          </cell>
          <cell r="L17">
            <v>59</v>
          </cell>
          <cell r="M17">
            <v>60</v>
          </cell>
        </row>
        <row r="18">
          <cell r="D18">
            <v>3</v>
          </cell>
          <cell r="G18">
            <v>0</v>
          </cell>
          <cell r="K18">
            <v>22</v>
          </cell>
          <cell r="L18">
            <v>21</v>
          </cell>
          <cell r="M18">
            <v>96</v>
          </cell>
        </row>
        <row r="19">
          <cell r="D19">
            <v>0</v>
          </cell>
          <cell r="G19">
            <v>0</v>
          </cell>
          <cell r="K19">
            <v>104</v>
          </cell>
          <cell r="L19">
            <v>85</v>
          </cell>
          <cell r="M19">
            <v>245</v>
          </cell>
        </row>
        <row r="20">
          <cell r="D20">
            <v>0</v>
          </cell>
          <cell r="G20">
            <v>0</v>
          </cell>
          <cell r="K20">
            <v>60</v>
          </cell>
          <cell r="L20">
            <v>56</v>
          </cell>
          <cell r="M20">
            <v>47</v>
          </cell>
        </row>
        <row r="21">
          <cell r="D21">
            <v>0</v>
          </cell>
          <cell r="G21">
            <v>0</v>
          </cell>
          <cell r="K21">
            <v>14</v>
          </cell>
          <cell r="L21">
            <v>13</v>
          </cell>
          <cell r="M21">
            <v>78</v>
          </cell>
        </row>
        <row r="22">
          <cell r="D22">
            <v>0</v>
          </cell>
          <cell r="G22">
            <v>0</v>
          </cell>
          <cell r="K22">
            <v>9</v>
          </cell>
          <cell r="L22">
            <v>9</v>
          </cell>
          <cell r="M22">
            <v>2</v>
          </cell>
        </row>
        <row r="23">
          <cell r="D23">
            <v>0</v>
          </cell>
          <cell r="G23">
            <v>0</v>
          </cell>
          <cell r="K23">
            <v>2</v>
          </cell>
          <cell r="L23">
            <v>0</v>
          </cell>
          <cell r="M23">
            <v>68</v>
          </cell>
        </row>
        <row r="24">
          <cell r="D24">
            <v>0</v>
          </cell>
          <cell r="G24">
            <v>0</v>
          </cell>
          <cell r="K24">
            <v>18</v>
          </cell>
          <cell r="L24">
            <v>15</v>
          </cell>
          <cell r="M24">
            <v>95</v>
          </cell>
        </row>
        <row r="25">
          <cell r="D25">
            <v>0</v>
          </cell>
          <cell r="G25">
            <v>0</v>
          </cell>
          <cell r="K25">
            <v>67</v>
          </cell>
          <cell r="L25">
            <v>64</v>
          </cell>
          <cell r="M25">
            <v>81</v>
          </cell>
        </row>
        <row r="26">
          <cell r="D26">
            <v>13</v>
          </cell>
          <cell r="G26">
            <v>0</v>
          </cell>
          <cell r="K26">
            <v>1559</v>
          </cell>
          <cell r="L26">
            <v>970</v>
          </cell>
          <cell r="M26">
            <v>1129</v>
          </cell>
        </row>
        <row r="27">
          <cell r="D27">
            <v>7</v>
          </cell>
          <cell r="G27">
            <v>0</v>
          </cell>
          <cell r="K27">
            <v>134</v>
          </cell>
          <cell r="L27">
            <v>104</v>
          </cell>
          <cell r="M27">
            <v>853</v>
          </cell>
        </row>
        <row r="28">
          <cell r="D28">
            <v>6</v>
          </cell>
          <cell r="G28">
            <v>0</v>
          </cell>
          <cell r="K28">
            <v>187</v>
          </cell>
          <cell r="L28">
            <v>160</v>
          </cell>
          <cell r="M28">
            <v>541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189</v>
          </cell>
          <cell r="F8">
            <v>23</v>
          </cell>
          <cell r="J8">
            <v>5</v>
          </cell>
          <cell r="K8">
            <v>3</v>
          </cell>
          <cell r="L8">
            <v>3</v>
          </cell>
          <cell r="P8">
            <v>100</v>
          </cell>
          <cell r="T8">
            <v>97</v>
          </cell>
        </row>
        <row r="9">
          <cell r="D9">
            <v>112</v>
          </cell>
          <cell r="F9">
            <v>19</v>
          </cell>
          <cell r="J9">
            <v>1</v>
          </cell>
          <cell r="K9">
            <v>0</v>
          </cell>
          <cell r="L9">
            <v>6</v>
          </cell>
          <cell r="P9">
            <v>48</v>
          </cell>
          <cell r="T9">
            <v>47</v>
          </cell>
        </row>
        <row r="10">
          <cell r="D10">
            <v>80</v>
          </cell>
          <cell r="F10">
            <v>8</v>
          </cell>
          <cell r="J10">
            <v>0</v>
          </cell>
          <cell r="K10">
            <v>1</v>
          </cell>
          <cell r="L10">
            <v>0</v>
          </cell>
          <cell r="P10">
            <v>45</v>
          </cell>
          <cell r="T10">
            <v>39</v>
          </cell>
        </row>
        <row r="11">
          <cell r="D11">
            <v>173</v>
          </cell>
          <cell r="F11">
            <v>17</v>
          </cell>
          <cell r="J11">
            <v>2</v>
          </cell>
          <cell r="K11">
            <v>0</v>
          </cell>
          <cell r="L11">
            <v>1</v>
          </cell>
          <cell r="P11">
            <v>91</v>
          </cell>
          <cell r="T11">
            <v>75</v>
          </cell>
        </row>
        <row r="12">
          <cell r="D12">
            <v>110</v>
          </cell>
          <cell r="F12">
            <v>18</v>
          </cell>
          <cell r="J12">
            <v>2</v>
          </cell>
          <cell r="K12">
            <v>3</v>
          </cell>
          <cell r="L12">
            <v>4</v>
          </cell>
          <cell r="P12">
            <v>63</v>
          </cell>
          <cell r="T12">
            <v>59</v>
          </cell>
        </row>
        <row r="13">
          <cell r="D13">
            <v>97</v>
          </cell>
          <cell r="F13">
            <v>15</v>
          </cell>
          <cell r="J13">
            <v>1</v>
          </cell>
          <cell r="K13">
            <v>0</v>
          </cell>
          <cell r="L13">
            <v>0</v>
          </cell>
          <cell r="P13">
            <v>40</v>
          </cell>
          <cell r="T13">
            <v>37</v>
          </cell>
        </row>
        <row r="14">
          <cell r="D14">
            <v>58</v>
          </cell>
          <cell r="F14">
            <v>5</v>
          </cell>
          <cell r="J14">
            <v>0</v>
          </cell>
          <cell r="K14">
            <v>1</v>
          </cell>
          <cell r="L14">
            <v>2</v>
          </cell>
          <cell r="P14">
            <v>36</v>
          </cell>
          <cell r="T14">
            <v>35</v>
          </cell>
        </row>
        <row r="15">
          <cell r="D15">
            <v>87</v>
          </cell>
          <cell r="F15">
            <v>18</v>
          </cell>
          <cell r="J15">
            <v>8</v>
          </cell>
          <cell r="K15">
            <v>1</v>
          </cell>
          <cell r="L15">
            <v>0</v>
          </cell>
          <cell r="P15">
            <v>40</v>
          </cell>
          <cell r="T15">
            <v>30</v>
          </cell>
        </row>
        <row r="16">
          <cell r="D16">
            <v>108</v>
          </cell>
          <cell r="F16">
            <v>15</v>
          </cell>
          <cell r="J16">
            <v>2</v>
          </cell>
          <cell r="K16">
            <v>6</v>
          </cell>
          <cell r="L16">
            <v>0</v>
          </cell>
          <cell r="P16">
            <v>48</v>
          </cell>
          <cell r="T16">
            <v>46</v>
          </cell>
        </row>
        <row r="17">
          <cell r="D17">
            <v>128</v>
          </cell>
          <cell r="F17">
            <v>14</v>
          </cell>
          <cell r="J17">
            <v>1</v>
          </cell>
          <cell r="K17">
            <v>0</v>
          </cell>
          <cell r="L17">
            <v>2</v>
          </cell>
          <cell r="P17">
            <v>59</v>
          </cell>
          <cell r="T17">
            <v>53</v>
          </cell>
        </row>
        <row r="18">
          <cell r="D18">
            <v>109</v>
          </cell>
          <cell r="F18">
            <v>15</v>
          </cell>
          <cell r="J18">
            <v>3</v>
          </cell>
          <cell r="K18">
            <v>5</v>
          </cell>
          <cell r="L18">
            <v>2</v>
          </cell>
          <cell r="P18">
            <v>50</v>
          </cell>
          <cell r="T18">
            <v>42</v>
          </cell>
        </row>
        <row r="19">
          <cell r="D19">
            <v>177</v>
          </cell>
          <cell r="F19">
            <v>18</v>
          </cell>
          <cell r="J19">
            <v>2</v>
          </cell>
          <cell r="K19">
            <v>0</v>
          </cell>
          <cell r="L19">
            <v>1</v>
          </cell>
          <cell r="P19">
            <v>100</v>
          </cell>
          <cell r="T19">
            <v>97</v>
          </cell>
        </row>
        <row r="20">
          <cell r="D20">
            <v>99</v>
          </cell>
          <cell r="F20">
            <v>32</v>
          </cell>
          <cell r="J20">
            <v>1</v>
          </cell>
          <cell r="K20">
            <v>4</v>
          </cell>
          <cell r="L20">
            <v>8</v>
          </cell>
          <cell r="P20">
            <v>34</v>
          </cell>
          <cell r="T20">
            <v>30</v>
          </cell>
        </row>
        <row r="21">
          <cell r="D21">
            <v>76</v>
          </cell>
          <cell r="F21">
            <v>12</v>
          </cell>
          <cell r="J21">
            <v>1</v>
          </cell>
          <cell r="K21">
            <v>3</v>
          </cell>
          <cell r="L21">
            <v>1</v>
          </cell>
          <cell r="P21">
            <v>35</v>
          </cell>
          <cell r="T21">
            <v>34</v>
          </cell>
        </row>
        <row r="22">
          <cell r="D22">
            <v>93</v>
          </cell>
          <cell r="F22">
            <v>18</v>
          </cell>
          <cell r="J22">
            <v>2</v>
          </cell>
          <cell r="K22">
            <v>1</v>
          </cell>
          <cell r="L22">
            <v>0</v>
          </cell>
          <cell r="P22">
            <v>34</v>
          </cell>
          <cell r="T22">
            <v>37</v>
          </cell>
        </row>
        <row r="23">
          <cell r="D23">
            <v>78</v>
          </cell>
          <cell r="F23">
            <v>7</v>
          </cell>
          <cell r="J23">
            <v>0</v>
          </cell>
          <cell r="K23">
            <v>0</v>
          </cell>
          <cell r="L23">
            <v>0</v>
          </cell>
          <cell r="P23">
            <v>91</v>
          </cell>
          <cell r="T23">
            <v>28</v>
          </cell>
        </row>
        <row r="24">
          <cell r="D24">
            <v>145</v>
          </cell>
          <cell r="F24">
            <v>16</v>
          </cell>
          <cell r="J24">
            <v>0</v>
          </cell>
          <cell r="K24">
            <v>0</v>
          </cell>
          <cell r="L24">
            <v>7</v>
          </cell>
          <cell r="P24">
            <v>71</v>
          </cell>
          <cell r="T24">
            <v>76</v>
          </cell>
        </row>
        <row r="25">
          <cell r="D25">
            <v>166</v>
          </cell>
          <cell r="F25">
            <v>21</v>
          </cell>
          <cell r="J25">
            <v>4</v>
          </cell>
          <cell r="K25">
            <v>15</v>
          </cell>
          <cell r="L25">
            <v>0</v>
          </cell>
          <cell r="P25">
            <v>42</v>
          </cell>
          <cell r="T25">
            <v>65</v>
          </cell>
        </row>
        <row r="26">
          <cell r="D26">
            <v>1978</v>
          </cell>
          <cell r="F26">
            <v>210</v>
          </cell>
          <cell r="J26">
            <v>19</v>
          </cell>
          <cell r="K26">
            <v>22</v>
          </cell>
          <cell r="L26">
            <v>0</v>
          </cell>
          <cell r="P26">
            <v>918</v>
          </cell>
          <cell r="T26">
            <v>793</v>
          </cell>
        </row>
        <row r="27">
          <cell r="D27">
            <v>437</v>
          </cell>
          <cell r="F27">
            <v>52</v>
          </cell>
          <cell r="J27">
            <v>11</v>
          </cell>
          <cell r="K27">
            <v>14</v>
          </cell>
          <cell r="L27">
            <v>17</v>
          </cell>
          <cell r="P27">
            <v>209</v>
          </cell>
          <cell r="T27">
            <v>182</v>
          </cell>
        </row>
        <row r="28">
          <cell r="D28">
            <v>351</v>
          </cell>
          <cell r="F28">
            <v>61</v>
          </cell>
          <cell r="J28">
            <v>8</v>
          </cell>
          <cell r="K28">
            <v>1</v>
          </cell>
          <cell r="L28">
            <v>1</v>
          </cell>
          <cell r="P28">
            <v>142</v>
          </cell>
          <cell r="T28">
            <v>123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Лист1"/>
      <sheetName val="Історія змін"/>
    </sheetNames>
    <sheetDataSet>
      <sheetData sheetId="0"/>
      <sheetData sheetId="1">
        <row r="11">
          <cell r="C11">
            <v>1708</v>
          </cell>
          <cell r="D11">
            <v>181</v>
          </cell>
          <cell r="E11">
            <v>95</v>
          </cell>
          <cell r="I11">
            <v>885</v>
          </cell>
          <cell r="J11">
            <v>470</v>
          </cell>
          <cell r="L11">
            <v>7</v>
          </cell>
          <cell r="M11">
            <v>11</v>
          </cell>
        </row>
        <row r="12">
          <cell r="C12">
            <v>636</v>
          </cell>
          <cell r="D12">
            <v>87</v>
          </cell>
          <cell r="E12">
            <v>41</v>
          </cell>
          <cell r="I12">
            <v>360</v>
          </cell>
          <cell r="J12">
            <v>146</v>
          </cell>
          <cell r="L12">
            <v>1</v>
          </cell>
          <cell r="M12">
            <v>8</v>
          </cell>
        </row>
        <row r="13">
          <cell r="C13">
            <v>645</v>
          </cell>
          <cell r="D13">
            <v>75</v>
          </cell>
          <cell r="E13">
            <v>34</v>
          </cell>
          <cell r="I13">
            <v>388</v>
          </cell>
          <cell r="J13">
            <v>142</v>
          </cell>
          <cell r="L13">
            <v>2</v>
          </cell>
          <cell r="M13">
            <v>15</v>
          </cell>
        </row>
        <row r="14">
          <cell r="C14">
            <v>1202</v>
          </cell>
          <cell r="D14">
            <v>165</v>
          </cell>
          <cell r="E14">
            <v>73</v>
          </cell>
          <cell r="I14">
            <v>742</v>
          </cell>
          <cell r="J14">
            <v>281</v>
          </cell>
          <cell r="L14">
            <v>1</v>
          </cell>
          <cell r="M14">
            <v>12</v>
          </cell>
        </row>
        <row r="15">
          <cell r="C15">
            <v>785</v>
          </cell>
          <cell r="D15">
            <v>100</v>
          </cell>
          <cell r="E15">
            <v>35</v>
          </cell>
          <cell r="I15">
            <v>357</v>
          </cell>
          <cell r="J15">
            <v>203</v>
          </cell>
          <cell r="L15">
            <v>5</v>
          </cell>
          <cell r="M15">
            <v>15</v>
          </cell>
        </row>
        <row r="16">
          <cell r="C16">
            <v>857</v>
          </cell>
          <cell r="D16">
            <v>80</v>
          </cell>
          <cell r="E16">
            <v>36</v>
          </cell>
          <cell r="I16">
            <v>453</v>
          </cell>
          <cell r="J16">
            <v>193</v>
          </cell>
          <cell r="L16">
            <v>3</v>
          </cell>
          <cell r="M16">
            <v>5</v>
          </cell>
        </row>
        <row r="17">
          <cell r="C17">
            <v>478</v>
          </cell>
          <cell r="D17">
            <v>53</v>
          </cell>
          <cell r="E17">
            <v>25</v>
          </cell>
          <cell r="I17">
            <v>251</v>
          </cell>
          <cell r="J17">
            <v>66</v>
          </cell>
          <cell r="L17">
            <v>3</v>
          </cell>
          <cell r="M17">
            <v>3</v>
          </cell>
        </row>
        <row r="18">
          <cell r="C18">
            <v>717</v>
          </cell>
          <cell r="D18">
            <v>74</v>
          </cell>
          <cell r="E18">
            <v>35</v>
          </cell>
          <cell r="I18">
            <v>416</v>
          </cell>
          <cell r="J18">
            <v>211</v>
          </cell>
          <cell r="L18">
            <v>1</v>
          </cell>
          <cell r="M18">
            <v>1</v>
          </cell>
        </row>
        <row r="19">
          <cell r="C19">
            <v>541</v>
          </cell>
          <cell r="D19">
            <v>107</v>
          </cell>
          <cell r="E19">
            <v>46</v>
          </cell>
          <cell r="I19">
            <v>267</v>
          </cell>
          <cell r="J19">
            <v>148</v>
          </cell>
          <cell r="L19">
            <v>3</v>
          </cell>
          <cell r="M19">
            <v>3</v>
          </cell>
        </row>
        <row r="20">
          <cell r="C20">
            <v>898</v>
          </cell>
          <cell r="D20">
            <v>95</v>
          </cell>
          <cell r="E20">
            <v>36</v>
          </cell>
          <cell r="I20">
            <v>468</v>
          </cell>
          <cell r="J20">
            <v>221</v>
          </cell>
          <cell r="L20">
            <v>2</v>
          </cell>
          <cell r="M20">
            <v>2</v>
          </cell>
        </row>
        <row r="21">
          <cell r="C21">
            <v>819</v>
          </cell>
          <cell r="D21">
            <v>89</v>
          </cell>
          <cell r="E21">
            <v>46</v>
          </cell>
          <cell r="I21">
            <v>446</v>
          </cell>
          <cell r="J21">
            <v>189</v>
          </cell>
          <cell r="L21">
            <v>2</v>
          </cell>
          <cell r="M21">
            <v>0</v>
          </cell>
        </row>
        <row r="22">
          <cell r="C22">
            <v>1522</v>
          </cell>
          <cell r="D22">
            <v>169</v>
          </cell>
          <cell r="E22">
            <v>82</v>
          </cell>
          <cell r="I22">
            <v>782</v>
          </cell>
          <cell r="J22">
            <v>419</v>
          </cell>
          <cell r="L22">
            <v>9</v>
          </cell>
          <cell r="M22">
            <v>14</v>
          </cell>
        </row>
        <row r="23">
          <cell r="C23">
            <v>445</v>
          </cell>
          <cell r="D23">
            <v>81</v>
          </cell>
          <cell r="E23">
            <v>19</v>
          </cell>
          <cell r="I23">
            <v>276</v>
          </cell>
          <cell r="J23">
            <v>99</v>
          </cell>
          <cell r="L23">
            <v>1</v>
          </cell>
          <cell r="M23">
            <v>1</v>
          </cell>
        </row>
        <row r="24">
          <cell r="C24">
            <v>589</v>
          </cell>
          <cell r="D24">
            <v>63</v>
          </cell>
          <cell r="E24">
            <v>26</v>
          </cell>
          <cell r="I24">
            <v>263</v>
          </cell>
          <cell r="J24">
            <v>162</v>
          </cell>
          <cell r="L24">
            <v>1</v>
          </cell>
          <cell r="M24">
            <v>3</v>
          </cell>
        </row>
        <row r="25">
          <cell r="C25">
            <v>771</v>
          </cell>
          <cell r="D25">
            <v>93</v>
          </cell>
          <cell r="E25">
            <v>29</v>
          </cell>
          <cell r="I25">
            <v>394</v>
          </cell>
          <cell r="J25">
            <v>217</v>
          </cell>
          <cell r="L25">
            <v>3</v>
          </cell>
          <cell r="M25">
            <v>0</v>
          </cell>
        </row>
        <row r="26">
          <cell r="C26">
            <v>646</v>
          </cell>
          <cell r="D26">
            <v>44</v>
          </cell>
          <cell r="E26">
            <v>35</v>
          </cell>
          <cell r="I26">
            <v>304</v>
          </cell>
          <cell r="J26">
            <v>140</v>
          </cell>
          <cell r="L26">
            <v>1</v>
          </cell>
          <cell r="M26">
            <v>0</v>
          </cell>
        </row>
        <row r="27">
          <cell r="C27">
            <v>611</v>
          </cell>
          <cell r="D27">
            <v>128</v>
          </cell>
          <cell r="E27">
            <v>25</v>
          </cell>
          <cell r="I27">
            <v>317</v>
          </cell>
          <cell r="J27">
            <v>148</v>
          </cell>
          <cell r="L27">
            <v>4</v>
          </cell>
          <cell r="M27">
            <v>13</v>
          </cell>
        </row>
        <row r="28">
          <cell r="C28">
            <v>952</v>
          </cell>
          <cell r="D28">
            <v>151</v>
          </cell>
          <cell r="E28">
            <v>71</v>
          </cell>
          <cell r="I28">
            <v>582</v>
          </cell>
          <cell r="J28">
            <v>272</v>
          </cell>
          <cell r="L28">
            <v>0</v>
          </cell>
          <cell r="M28">
            <v>2</v>
          </cell>
        </row>
        <row r="29">
          <cell r="C29">
            <v>4898</v>
          </cell>
          <cell r="D29">
            <v>1412</v>
          </cell>
          <cell r="E29">
            <v>322</v>
          </cell>
          <cell r="I29">
            <v>3234</v>
          </cell>
          <cell r="J29">
            <v>1466</v>
          </cell>
          <cell r="L29">
            <v>27</v>
          </cell>
          <cell r="M29">
            <v>121</v>
          </cell>
        </row>
        <row r="30">
          <cell r="C30">
            <v>2172</v>
          </cell>
          <cell r="D30">
            <v>421</v>
          </cell>
          <cell r="E30">
            <v>191</v>
          </cell>
          <cell r="I30">
            <v>1287</v>
          </cell>
          <cell r="J30">
            <v>567</v>
          </cell>
          <cell r="L30">
            <v>3</v>
          </cell>
          <cell r="M30">
            <v>21</v>
          </cell>
        </row>
        <row r="31">
          <cell r="C31">
            <v>2017</v>
          </cell>
          <cell r="D31">
            <v>348</v>
          </cell>
          <cell r="E31">
            <v>110</v>
          </cell>
          <cell r="I31">
            <v>1200</v>
          </cell>
          <cell r="J31">
            <v>556</v>
          </cell>
          <cell r="L31">
            <v>14</v>
          </cell>
          <cell r="M31">
            <v>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6</v>
          </cell>
          <cell r="L8">
            <v>6</v>
          </cell>
          <cell r="M8">
            <v>2</v>
          </cell>
        </row>
        <row r="9">
          <cell r="D9">
            <v>0</v>
          </cell>
          <cell r="G9">
            <v>0</v>
          </cell>
          <cell r="K9">
            <v>10</v>
          </cell>
          <cell r="L9">
            <v>10</v>
          </cell>
          <cell r="M9">
            <v>3</v>
          </cell>
        </row>
        <row r="10">
          <cell r="D10">
            <v>0</v>
          </cell>
          <cell r="G10">
            <v>0</v>
          </cell>
          <cell r="K10">
            <v>17</v>
          </cell>
          <cell r="L10">
            <v>17</v>
          </cell>
          <cell r="M10">
            <v>6</v>
          </cell>
        </row>
        <row r="11">
          <cell r="D11">
            <v>0</v>
          </cell>
          <cell r="G11">
            <v>0</v>
          </cell>
          <cell r="K11">
            <v>10</v>
          </cell>
          <cell r="L11">
            <v>10</v>
          </cell>
          <cell r="M11">
            <v>1</v>
          </cell>
        </row>
        <row r="12">
          <cell r="D12">
            <v>0</v>
          </cell>
          <cell r="G12">
            <v>0</v>
          </cell>
          <cell r="K12">
            <v>5</v>
          </cell>
          <cell r="L12">
            <v>5</v>
          </cell>
          <cell r="M12">
            <v>0</v>
          </cell>
        </row>
        <row r="13">
          <cell r="D13">
            <v>0</v>
          </cell>
          <cell r="G13">
            <v>0</v>
          </cell>
          <cell r="K13">
            <v>11</v>
          </cell>
          <cell r="L13">
            <v>11</v>
          </cell>
          <cell r="M13">
            <v>1</v>
          </cell>
        </row>
        <row r="14">
          <cell r="D14">
            <v>0</v>
          </cell>
          <cell r="G14">
            <v>0</v>
          </cell>
          <cell r="K14">
            <v>3</v>
          </cell>
          <cell r="L14">
            <v>3</v>
          </cell>
          <cell r="M14">
            <v>0</v>
          </cell>
        </row>
        <row r="15">
          <cell r="D15">
            <v>0</v>
          </cell>
          <cell r="G15">
            <v>0</v>
          </cell>
          <cell r="K15">
            <v>6</v>
          </cell>
          <cell r="L15">
            <v>5</v>
          </cell>
          <cell r="M15">
            <v>11</v>
          </cell>
        </row>
        <row r="16">
          <cell r="D16">
            <v>0</v>
          </cell>
          <cell r="G16">
            <v>0</v>
          </cell>
          <cell r="K16">
            <v>11</v>
          </cell>
          <cell r="L16">
            <v>11</v>
          </cell>
          <cell r="M16">
            <v>4</v>
          </cell>
        </row>
        <row r="17">
          <cell r="D17">
            <v>1</v>
          </cell>
          <cell r="G17">
            <v>0</v>
          </cell>
          <cell r="K17">
            <v>25</v>
          </cell>
          <cell r="L17">
            <v>24</v>
          </cell>
          <cell r="M17">
            <v>4</v>
          </cell>
        </row>
        <row r="18">
          <cell r="D18">
            <v>2</v>
          </cell>
          <cell r="G18">
            <v>0</v>
          </cell>
          <cell r="K18">
            <v>16</v>
          </cell>
          <cell r="L18">
            <v>15</v>
          </cell>
          <cell r="M18">
            <v>0</v>
          </cell>
        </row>
        <row r="19">
          <cell r="D19">
            <v>0</v>
          </cell>
          <cell r="G19">
            <v>0</v>
          </cell>
          <cell r="K19">
            <v>39</v>
          </cell>
          <cell r="L19">
            <v>38</v>
          </cell>
          <cell r="M19">
            <v>2</v>
          </cell>
        </row>
        <row r="20">
          <cell r="D20">
            <v>0</v>
          </cell>
          <cell r="G20">
            <v>0</v>
          </cell>
          <cell r="K20">
            <v>14</v>
          </cell>
          <cell r="L20">
            <v>15</v>
          </cell>
          <cell r="M20">
            <v>0</v>
          </cell>
        </row>
        <row r="21">
          <cell r="D21">
            <v>0</v>
          </cell>
          <cell r="G21">
            <v>0</v>
          </cell>
          <cell r="K21">
            <v>5</v>
          </cell>
          <cell r="L21">
            <v>5</v>
          </cell>
          <cell r="M21">
            <v>2</v>
          </cell>
        </row>
        <row r="22">
          <cell r="D22">
            <v>0</v>
          </cell>
          <cell r="G22">
            <v>0</v>
          </cell>
          <cell r="K22">
            <v>1</v>
          </cell>
          <cell r="L22">
            <v>1</v>
          </cell>
          <cell r="M22">
            <v>0</v>
          </cell>
        </row>
        <row r="23">
          <cell r="D23">
            <v>0</v>
          </cell>
          <cell r="G23">
            <v>0</v>
          </cell>
          <cell r="K23">
            <v>0</v>
          </cell>
          <cell r="L23">
            <v>0</v>
          </cell>
          <cell r="M23">
            <v>1</v>
          </cell>
        </row>
        <row r="24">
          <cell r="D24">
            <v>0</v>
          </cell>
          <cell r="G24">
            <v>0</v>
          </cell>
          <cell r="K24">
            <v>2</v>
          </cell>
          <cell r="L24">
            <v>2</v>
          </cell>
          <cell r="M24">
            <v>3</v>
          </cell>
        </row>
        <row r="25">
          <cell r="D25">
            <v>0</v>
          </cell>
          <cell r="G25">
            <v>0</v>
          </cell>
          <cell r="K25">
            <v>30</v>
          </cell>
          <cell r="L25">
            <v>30</v>
          </cell>
          <cell r="M25">
            <v>5</v>
          </cell>
        </row>
        <row r="26">
          <cell r="D26">
            <v>0</v>
          </cell>
          <cell r="G26">
            <v>0</v>
          </cell>
          <cell r="K26">
            <v>190</v>
          </cell>
          <cell r="L26">
            <v>185</v>
          </cell>
          <cell r="M26">
            <v>29</v>
          </cell>
        </row>
        <row r="27">
          <cell r="D27">
            <v>2</v>
          </cell>
          <cell r="G27">
            <v>0</v>
          </cell>
          <cell r="K27">
            <v>53</v>
          </cell>
          <cell r="L27">
            <v>49</v>
          </cell>
          <cell r="M27">
            <v>21</v>
          </cell>
        </row>
        <row r="28">
          <cell r="D28">
            <v>1</v>
          </cell>
          <cell r="G28">
            <v>0</v>
          </cell>
          <cell r="K28">
            <v>57</v>
          </cell>
          <cell r="L28">
            <v>52</v>
          </cell>
          <cell r="M28">
            <v>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99</v>
          </cell>
          <cell r="F8">
            <v>14</v>
          </cell>
          <cell r="J8">
            <v>3</v>
          </cell>
          <cell r="K8">
            <v>3</v>
          </cell>
          <cell r="L8">
            <v>3</v>
          </cell>
          <cell r="P8">
            <v>54</v>
          </cell>
          <cell r="T8">
            <v>53</v>
          </cell>
        </row>
        <row r="9">
          <cell r="D9">
            <v>51</v>
          </cell>
          <cell r="F9">
            <v>7</v>
          </cell>
          <cell r="J9">
            <v>1</v>
          </cell>
          <cell r="K9">
            <v>0</v>
          </cell>
          <cell r="L9">
            <v>1</v>
          </cell>
          <cell r="P9">
            <v>26</v>
          </cell>
          <cell r="T9">
            <v>25</v>
          </cell>
        </row>
        <row r="10">
          <cell r="D10">
            <v>36</v>
          </cell>
          <cell r="F10">
            <v>4</v>
          </cell>
          <cell r="J10">
            <v>0</v>
          </cell>
          <cell r="K10">
            <v>1</v>
          </cell>
          <cell r="L10">
            <v>0</v>
          </cell>
          <cell r="P10">
            <v>21</v>
          </cell>
          <cell r="T10">
            <v>18</v>
          </cell>
        </row>
        <row r="11">
          <cell r="D11">
            <v>76</v>
          </cell>
          <cell r="F11">
            <v>6</v>
          </cell>
          <cell r="J11">
            <v>0</v>
          </cell>
          <cell r="K11">
            <v>0</v>
          </cell>
          <cell r="L11">
            <v>0</v>
          </cell>
          <cell r="P11">
            <v>42</v>
          </cell>
          <cell r="T11">
            <v>37</v>
          </cell>
        </row>
        <row r="12">
          <cell r="D12">
            <v>37</v>
          </cell>
          <cell r="F12">
            <v>6</v>
          </cell>
          <cell r="J12">
            <v>1</v>
          </cell>
          <cell r="K12">
            <v>1</v>
          </cell>
          <cell r="L12">
            <v>0</v>
          </cell>
          <cell r="P12">
            <v>21</v>
          </cell>
          <cell r="T12">
            <v>21</v>
          </cell>
        </row>
        <row r="13">
          <cell r="D13">
            <v>44</v>
          </cell>
          <cell r="F13">
            <v>8</v>
          </cell>
          <cell r="J13">
            <v>1</v>
          </cell>
          <cell r="K13">
            <v>0</v>
          </cell>
          <cell r="L13">
            <v>0</v>
          </cell>
          <cell r="P13">
            <v>22</v>
          </cell>
          <cell r="T13">
            <v>21</v>
          </cell>
        </row>
        <row r="14">
          <cell r="D14">
            <v>29</v>
          </cell>
          <cell r="F14">
            <v>3</v>
          </cell>
          <cell r="J14">
            <v>0</v>
          </cell>
          <cell r="K14">
            <v>0</v>
          </cell>
          <cell r="L14">
            <v>0</v>
          </cell>
          <cell r="P14">
            <v>20</v>
          </cell>
          <cell r="T14">
            <v>20</v>
          </cell>
        </row>
        <row r="15">
          <cell r="D15">
            <v>44</v>
          </cell>
          <cell r="F15">
            <v>6</v>
          </cell>
          <cell r="J15">
            <v>1</v>
          </cell>
          <cell r="K15">
            <v>0</v>
          </cell>
          <cell r="L15">
            <v>0</v>
          </cell>
          <cell r="P15">
            <v>23</v>
          </cell>
          <cell r="T15">
            <v>19</v>
          </cell>
        </row>
        <row r="16">
          <cell r="D16">
            <v>46</v>
          </cell>
          <cell r="F16">
            <v>7</v>
          </cell>
          <cell r="J16">
            <v>1</v>
          </cell>
          <cell r="K16">
            <v>0</v>
          </cell>
          <cell r="L16">
            <v>0</v>
          </cell>
          <cell r="P16">
            <v>23</v>
          </cell>
          <cell r="T16">
            <v>22</v>
          </cell>
        </row>
        <row r="17">
          <cell r="D17">
            <v>47</v>
          </cell>
          <cell r="F17">
            <v>8</v>
          </cell>
          <cell r="J17">
            <v>1</v>
          </cell>
          <cell r="K17">
            <v>0</v>
          </cell>
          <cell r="L17">
            <v>1</v>
          </cell>
          <cell r="P17">
            <v>24</v>
          </cell>
          <cell r="T17">
            <v>23</v>
          </cell>
        </row>
        <row r="18">
          <cell r="D18">
            <v>56</v>
          </cell>
          <cell r="F18">
            <v>7</v>
          </cell>
          <cell r="J18">
            <v>1</v>
          </cell>
          <cell r="K18">
            <v>0</v>
          </cell>
          <cell r="L18">
            <v>1</v>
          </cell>
          <cell r="P18">
            <v>25</v>
          </cell>
          <cell r="T18">
            <v>21</v>
          </cell>
        </row>
        <row r="19">
          <cell r="D19">
            <v>87</v>
          </cell>
          <cell r="F19">
            <v>9</v>
          </cell>
          <cell r="J19">
            <v>1</v>
          </cell>
          <cell r="K19">
            <v>0</v>
          </cell>
          <cell r="L19">
            <v>1</v>
          </cell>
          <cell r="P19">
            <v>47</v>
          </cell>
          <cell r="T19">
            <v>47</v>
          </cell>
        </row>
        <row r="20">
          <cell r="D20">
            <v>27</v>
          </cell>
          <cell r="F20">
            <v>5</v>
          </cell>
          <cell r="J20">
            <v>0</v>
          </cell>
          <cell r="K20">
            <v>4</v>
          </cell>
          <cell r="L20">
            <v>0</v>
          </cell>
          <cell r="P20">
            <v>13</v>
          </cell>
          <cell r="T20">
            <v>13</v>
          </cell>
        </row>
        <row r="21">
          <cell r="D21">
            <v>28</v>
          </cell>
          <cell r="F21">
            <v>4</v>
          </cell>
          <cell r="J21">
            <v>0</v>
          </cell>
          <cell r="K21">
            <v>3</v>
          </cell>
          <cell r="L21">
            <v>0</v>
          </cell>
          <cell r="P21">
            <v>16</v>
          </cell>
          <cell r="T21">
            <v>16</v>
          </cell>
        </row>
        <row r="22">
          <cell r="D22">
            <v>29</v>
          </cell>
          <cell r="F22">
            <v>4</v>
          </cell>
          <cell r="J22">
            <v>0</v>
          </cell>
          <cell r="K22">
            <v>0</v>
          </cell>
          <cell r="L22">
            <v>0</v>
          </cell>
          <cell r="P22">
            <v>14</v>
          </cell>
          <cell r="T22">
            <v>13</v>
          </cell>
        </row>
        <row r="23">
          <cell r="D23">
            <v>40</v>
          </cell>
          <cell r="F23">
            <v>2</v>
          </cell>
          <cell r="J23">
            <v>0</v>
          </cell>
          <cell r="K23">
            <v>0</v>
          </cell>
          <cell r="L23">
            <v>0</v>
          </cell>
          <cell r="P23">
            <v>22</v>
          </cell>
          <cell r="T23">
            <v>21</v>
          </cell>
        </row>
        <row r="24">
          <cell r="D24">
            <v>32</v>
          </cell>
          <cell r="F24">
            <v>3</v>
          </cell>
          <cell r="J24">
            <v>0</v>
          </cell>
          <cell r="K24">
            <v>0</v>
          </cell>
          <cell r="L24">
            <v>4</v>
          </cell>
          <cell r="P24">
            <v>17</v>
          </cell>
          <cell r="T24">
            <v>15</v>
          </cell>
        </row>
        <row r="25">
          <cell r="D25">
            <v>76</v>
          </cell>
          <cell r="F25">
            <v>9</v>
          </cell>
          <cell r="J25">
            <v>1</v>
          </cell>
          <cell r="K25">
            <v>10</v>
          </cell>
          <cell r="L25">
            <v>0</v>
          </cell>
          <cell r="P25">
            <v>35</v>
          </cell>
          <cell r="T25">
            <v>33</v>
          </cell>
        </row>
        <row r="26">
          <cell r="D26">
            <v>413</v>
          </cell>
          <cell r="F26">
            <v>45</v>
          </cell>
          <cell r="J26">
            <v>4</v>
          </cell>
          <cell r="K26">
            <v>1</v>
          </cell>
          <cell r="L26">
            <v>0</v>
          </cell>
          <cell r="P26">
            <v>185</v>
          </cell>
          <cell r="T26">
            <v>170</v>
          </cell>
        </row>
        <row r="27">
          <cell r="D27">
            <v>196</v>
          </cell>
          <cell r="F27">
            <v>29</v>
          </cell>
          <cell r="J27">
            <v>7</v>
          </cell>
          <cell r="K27">
            <v>2</v>
          </cell>
          <cell r="L27">
            <v>8</v>
          </cell>
          <cell r="P27">
            <v>101</v>
          </cell>
          <cell r="T27">
            <v>91</v>
          </cell>
        </row>
        <row r="28">
          <cell r="D28">
            <v>111</v>
          </cell>
          <cell r="F28">
            <v>19</v>
          </cell>
          <cell r="J28">
            <v>3</v>
          </cell>
          <cell r="K28">
            <v>0</v>
          </cell>
          <cell r="L28">
            <v>0</v>
          </cell>
          <cell r="P28">
            <v>47</v>
          </cell>
          <cell r="T28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0" sqref="B10"/>
    </sheetView>
  </sheetViews>
  <sheetFormatPr defaultColWidth="8" defaultRowHeight="12.75" x14ac:dyDescent="0.2"/>
  <cols>
    <col min="1" max="1" width="61.28515625" style="2" customWidth="1"/>
    <col min="2" max="2" width="23.42578125" style="15" customWidth="1"/>
    <col min="3" max="3" width="23" style="15" customWidth="1"/>
    <col min="4" max="5" width="11.5703125" style="2" customWidth="1"/>
    <col min="6" max="16384" width="8" style="2"/>
  </cols>
  <sheetData>
    <row r="1" spans="1:11" ht="78" customHeight="1" x14ac:dyDescent="0.2">
      <c r="A1" s="90" t="s">
        <v>24</v>
      </c>
      <c r="B1" s="90"/>
      <c r="C1" s="90"/>
      <c r="D1" s="90"/>
      <c r="E1" s="90"/>
    </row>
    <row r="2" spans="1:11" ht="17.25" customHeight="1" x14ac:dyDescent="0.2">
      <c r="A2" s="90"/>
      <c r="B2" s="90"/>
      <c r="C2" s="90"/>
      <c r="D2" s="90"/>
      <c r="E2" s="90"/>
    </row>
    <row r="3" spans="1:11" s="3" customFormat="1" ht="23.25" customHeight="1" x14ac:dyDescent="0.25">
      <c r="A3" s="95" t="s">
        <v>0</v>
      </c>
      <c r="B3" s="91" t="s">
        <v>74</v>
      </c>
      <c r="C3" s="91" t="s">
        <v>75</v>
      </c>
      <c r="D3" s="93" t="s">
        <v>1</v>
      </c>
      <c r="E3" s="94"/>
    </row>
    <row r="4" spans="1:11" s="3" customFormat="1" ht="27.75" customHeight="1" x14ac:dyDescent="0.25">
      <c r="A4" s="96"/>
      <c r="B4" s="92"/>
      <c r="C4" s="92"/>
      <c r="D4" s="4" t="s">
        <v>2</v>
      </c>
      <c r="E4" s="5" t="s">
        <v>59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 x14ac:dyDescent="0.25">
      <c r="A6" s="9" t="s">
        <v>52</v>
      </c>
      <c r="B6" s="58">
        <f>'2'!B7</f>
        <v>11581</v>
      </c>
      <c r="C6" s="58">
        <f>'2'!C7</f>
        <v>10105</v>
      </c>
      <c r="D6" s="48">
        <f>C6/B6%</f>
        <v>87.254986616008978</v>
      </c>
      <c r="E6" s="49">
        <f>C6-B6</f>
        <v>-1476</v>
      </c>
      <c r="K6" s="11"/>
    </row>
    <row r="7" spans="1:11" s="3" customFormat="1" ht="31.5" customHeight="1" x14ac:dyDescent="0.25">
      <c r="A7" s="9" t="s">
        <v>53</v>
      </c>
      <c r="B7" s="58">
        <f>'2'!E7</f>
        <v>5398</v>
      </c>
      <c r="C7" s="58">
        <f>'2'!F7</f>
        <v>4851</v>
      </c>
      <c r="D7" s="48">
        <f t="shared" ref="D7:D11" si="0">C7/B7%</f>
        <v>89.866617265653957</v>
      </c>
      <c r="E7" s="49">
        <f t="shared" ref="E7:E11" si="1">C7-B7</f>
        <v>-547</v>
      </c>
      <c r="K7" s="11"/>
    </row>
    <row r="8" spans="1:11" s="3" customFormat="1" ht="45" customHeight="1" x14ac:dyDescent="0.25">
      <c r="A8" s="12" t="s">
        <v>54</v>
      </c>
      <c r="B8" s="58">
        <f>'2'!H7</f>
        <v>813</v>
      </c>
      <c r="C8" s="58">
        <f>'2'!I7</f>
        <v>648</v>
      </c>
      <c r="D8" s="48">
        <f t="shared" si="0"/>
        <v>79.704797047970473</v>
      </c>
      <c r="E8" s="49">
        <f t="shared" si="1"/>
        <v>-165</v>
      </c>
      <c r="K8" s="11"/>
    </row>
    <row r="9" spans="1:11" s="3" customFormat="1" ht="35.25" customHeight="1" x14ac:dyDescent="0.25">
      <c r="A9" s="13" t="s">
        <v>55</v>
      </c>
      <c r="B9" s="58">
        <f>'2'!K7</f>
        <v>122</v>
      </c>
      <c r="C9" s="58">
        <f>'2'!L7</f>
        <v>73</v>
      </c>
      <c r="D9" s="48">
        <f t="shared" si="0"/>
        <v>59.83606557377049</v>
      </c>
      <c r="E9" s="49">
        <f t="shared" si="1"/>
        <v>-49</v>
      </c>
      <c r="K9" s="11"/>
    </row>
    <row r="10" spans="1:11" s="3" customFormat="1" ht="45.75" customHeight="1" x14ac:dyDescent="0.25">
      <c r="A10" s="13" t="s">
        <v>18</v>
      </c>
      <c r="B10" s="58">
        <f>'2'!N7</f>
        <v>239</v>
      </c>
      <c r="C10" s="58">
        <f>'2'!O7</f>
        <v>135</v>
      </c>
      <c r="D10" s="48">
        <f t="shared" si="0"/>
        <v>56.48535564853556</v>
      </c>
      <c r="E10" s="49">
        <f t="shared" si="1"/>
        <v>-104</v>
      </c>
      <c r="K10" s="11"/>
    </row>
    <row r="11" spans="1:11" s="3" customFormat="1" ht="55.5" customHeight="1" x14ac:dyDescent="0.25">
      <c r="A11" s="13" t="s">
        <v>56</v>
      </c>
      <c r="B11" s="58">
        <f>'2'!Q7</f>
        <v>4054</v>
      </c>
      <c r="C11" s="58">
        <f>'2'!R7</f>
        <v>4016</v>
      </c>
      <c r="D11" s="48">
        <f t="shared" si="0"/>
        <v>99.062654168722247</v>
      </c>
      <c r="E11" s="49">
        <f t="shared" si="1"/>
        <v>-38</v>
      </c>
      <c r="K11" s="11"/>
    </row>
    <row r="12" spans="1:11" s="3" customFormat="1" ht="12.75" customHeight="1" x14ac:dyDescent="0.25">
      <c r="A12" s="97" t="s">
        <v>4</v>
      </c>
      <c r="B12" s="98"/>
      <c r="C12" s="98"/>
      <c r="D12" s="98"/>
      <c r="E12" s="98"/>
      <c r="K12" s="11"/>
    </row>
    <row r="13" spans="1:11" s="3" customFormat="1" ht="15" customHeight="1" x14ac:dyDescent="0.25">
      <c r="A13" s="99"/>
      <c r="B13" s="100"/>
      <c r="C13" s="100"/>
      <c r="D13" s="100"/>
      <c r="E13" s="100"/>
      <c r="K13" s="11"/>
    </row>
    <row r="14" spans="1:11" s="3" customFormat="1" ht="24" customHeight="1" x14ac:dyDescent="0.25">
      <c r="A14" s="95" t="s">
        <v>0</v>
      </c>
      <c r="B14" s="101" t="s">
        <v>76</v>
      </c>
      <c r="C14" s="101" t="s">
        <v>77</v>
      </c>
      <c r="D14" s="93" t="s">
        <v>1</v>
      </c>
      <c r="E14" s="94"/>
      <c r="K14" s="11"/>
    </row>
    <row r="15" spans="1:11" ht="35.25" customHeight="1" x14ac:dyDescent="0.2">
      <c r="A15" s="96"/>
      <c r="B15" s="101"/>
      <c r="C15" s="101"/>
      <c r="D15" s="4" t="s">
        <v>2</v>
      </c>
      <c r="E15" s="5" t="s">
        <v>59</v>
      </c>
      <c r="K15" s="11"/>
    </row>
    <row r="16" spans="1:11" ht="24" customHeight="1" x14ac:dyDescent="0.2">
      <c r="A16" s="9" t="s">
        <v>52</v>
      </c>
      <c r="B16" s="59">
        <f>'2'!T7</f>
        <v>8781</v>
      </c>
      <c r="C16" s="59">
        <f>'2'!U7</f>
        <v>6850</v>
      </c>
      <c r="D16" s="48">
        <f t="shared" ref="D16:D18" si="2">C16/B16%</f>
        <v>78.009338344152141</v>
      </c>
      <c r="E16" s="49">
        <f t="shared" ref="E16:E18" si="3">C16-B16</f>
        <v>-1931</v>
      </c>
      <c r="K16" s="11"/>
    </row>
    <row r="17" spans="1:11" ht="25.5" customHeight="1" x14ac:dyDescent="0.2">
      <c r="A17" s="1" t="s">
        <v>53</v>
      </c>
      <c r="B17" s="59">
        <f>'2'!W7</f>
        <v>2813</v>
      </c>
      <c r="C17" s="59">
        <f>'2'!X7</f>
        <v>2296</v>
      </c>
      <c r="D17" s="48">
        <f t="shared" si="2"/>
        <v>81.62104514752933</v>
      </c>
      <c r="E17" s="49">
        <f t="shared" si="3"/>
        <v>-517</v>
      </c>
      <c r="K17" s="11"/>
    </row>
    <row r="18" spans="1:11" ht="33.75" customHeight="1" x14ac:dyDescent="0.2">
      <c r="A18" s="1" t="s">
        <v>57</v>
      </c>
      <c r="B18" s="59">
        <f>'2'!Z7</f>
        <v>2310</v>
      </c>
      <c r="C18" s="59">
        <f>'2'!AA7</f>
        <v>2025</v>
      </c>
      <c r="D18" s="48">
        <f t="shared" si="2"/>
        <v>87.662337662337663</v>
      </c>
      <c r="E18" s="49">
        <f t="shared" si="3"/>
        <v>-285</v>
      </c>
      <c r="K18" s="11"/>
    </row>
    <row r="19" spans="1:11" x14ac:dyDescent="0.2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U15" sqref="U15"/>
    </sheetView>
  </sheetViews>
  <sheetFormatPr defaultRowHeight="14.25" x14ac:dyDescent="0.2"/>
  <cols>
    <col min="1" max="1" width="29.140625" style="37" customWidth="1"/>
    <col min="2" max="2" width="10.28515625" style="37" customWidth="1"/>
    <col min="3" max="3" width="9.42578125" style="37" customWidth="1"/>
    <col min="4" max="4" width="8.28515625" style="37" customWidth="1"/>
    <col min="5" max="5" width="9.85546875" style="37" customWidth="1"/>
    <col min="6" max="6" width="10.140625" style="37" customWidth="1"/>
    <col min="7" max="7" width="7.42578125" style="37" customWidth="1"/>
    <col min="8" max="8" width="9.85546875" style="37" customWidth="1"/>
    <col min="9" max="9" width="10.140625" style="37" customWidth="1"/>
    <col min="10" max="10" width="7.42578125" style="37" customWidth="1"/>
    <col min="11" max="12" width="8.42578125" style="37" customWidth="1"/>
    <col min="13" max="13" width="9" style="37" customWidth="1"/>
    <col min="14" max="14" width="9.5703125" style="37" customWidth="1"/>
    <col min="15" max="15" width="8" style="37" customWidth="1"/>
    <col min="16" max="16" width="8.140625" style="37" customWidth="1"/>
    <col min="17" max="18" width="9.5703125" style="37" customWidth="1"/>
    <col min="19" max="19" width="8.140625" style="37" customWidth="1"/>
    <col min="20" max="20" width="10.5703125" style="37" customWidth="1"/>
    <col min="21" max="21" width="10.7109375" style="37" customWidth="1"/>
    <col min="22" max="22" width="8.140625" style="37" customWidth="1"/>
    <col min="23" max="23" width="8.28515625" style="37" customWidth="1"/>
    <col min="24" max="24" width="8.42578125" style="37" customWidth="1"/>
    <col min="25" max="25" width="8.28515625" style="37" customWidth="1"/>
    <col min="26" max="16384" width="9.140625" style="37"/>
  </cols>
  <sheetData>
    <row r="1" spans="1:32" s="22" customFormat="1" ht="54.75" customHeight="1" x14ac:dyDescent="0.35">
      <c r="B1" s="117" t="s">
        <v>86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21"/>
      <c r="O1" s="21"/>
      <c r="P1" s="21"/>
      <c r="Q1" s="21"/>
      <c r="R1" s="21"/>
      <c r="S1" s="21"/>
      <c r="T1" s="21"/>
      <c r="U1" s="21"/>
      <c r="V1" s="21"/>
      <c r="W1" s="21"/>
      <c r="X1" s="108"/>
      <c r="Y1" s="108"/>
      <c r="Z1" s="41"/>
      <c r="AB1" s="47" t="s">
        <v>12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03"/>
      <c r="Y2" s="103"/>
      <c r="Z2" s="112" t="s">
        <v>5</v>
      </c>
      <c r="AA2" s="112"/>
    </row>
    <row r="3" spans="1:32" s="26" customFormat="1" ht="67.5" customHeight="1" x14ac:dyDescent="0.25">
      <c r="A3" s="104"/>
      <c r="B3" s="105" t="s">
        <v>19</v>
      </c>
      <c r="C3" s="105"/>
      <c r="D3" s="105"/>
      <c r="E3" s="105" t="s">
        <v>20</v>
      </c>
      <c r="F3" s="105"/>
      <c r="G3" s="105"/>
      <c r="H3" s="105" t="s">
        <v>60</v>
      </c>
      <c r="I3" s="105"/>
      <c r="J3" s="105"/>
      <c r="K3" s="105" t="s">
        <v>7</v>
      </c>
      <c r="L3" s="105"/>
      <c r="M3" s="105"/>
      <c r="N3" s="105" t="s">
        <v>8</v>
      </c>
      <c r="O3" s="105"/>
      <c r="P3" s="105"/>
      <c r="Q3" s="109" t="s">
        <v>6</v>
      </c>
      <c r="R3" s="110"/>
      <c r="S3" s="111"/>
      <c r="T3" s="105" t="s">
        <v>14</v>
      </c>
      <c r="U3" s="105"/>
      <c r="V3" s="105"/>
      <c r="W3" s="105" t="s">
        <v>9</v>
      </c>
      <c r="X3" s="105"/>
      <c r="Y3" s="105"/>
      <c r="Z3" s="105" t="s">
        <v>10</v>
      </c>
      <c r="AA3" s="105"/>
      <c r="AB3" s="105"/>
    </row>
    <row r="4" spans="1:32" s="27" customFormat="1" ht="19.5" customHeight="1" x14ac:dyDescent="0.25">
      <c r="A4" s="104"/>
      <c r="B4" s="106" t="s">
        <v>13</v>
      </c>
      <c r="C4" s="106" t="s">
        <v>25</v>
      </c>
      <c r="D4" s="107" t="s">
        <v>2</v>
      </c>
      <c r="E4" s="106" t="s">
        <v>13</v>
      </c>
      <c r="F4" s="106" t="s">
        <v>25</v>
      </c>
      <c r="G4" s="107" t="s">
        <v>2</v>
      </c>
      <c r="H4" s="106" t="s">
        <v>13</v>
      </c>
      <c r="I4" s="106" t="s">
        <v>25</v>
      </c>
      <c r="J4" s="107" t="s">
        <v>2</v>
      </c>
      <c r="K4" s="106" t="s">
        <v>13</v>
      </c>
      <c r="L4" s="106" t="s">
        <v>25</v>
      </c>
      <c r="M4" s="107" t="s">
        <v>2</v>
      </c>
      <c r="N4" s="106" t="s">
        <v>13</v>
      </c>
      <c r="O4" s="106" t="s">
        <v>25</v>
      </c>
      <c r="P4" s="107" t="s">
        <v>2</v>
      </c>
      <c r="Q4" s="106" t="s">
        <v>13</v>
      </c>
      <c r="R4" s="106" t="s">
        <v>25</v>
      </c>
      <c r="S4" s="107" t="s">
        <v>2</v>
      </c>
      <c r="T4" s="106" t="s">
        <v>13</v>
      </c>
      <c r="U4" s="106" t="s">
        <v>25</v>
      </c>
      <c r="V4" s="107" t="s">
        <v>2</v>
      </c>
      <c r="W4" s="106" t="s">
        <v>13</v>
      </c>
      <c r="X4" s="106" t="s">
        <v>25</v>
      </c>
      <c r="Y4" s="107" t="s">
        <v>2</v>
      </c>
      <c r="Z4" s="106" t="s">
        <v>13</v>
      </c>
      <c r="AA4" s="106" t="s">
        <v>25</v>
      </c>
      <c r="AB4" s="107" t="s">
        <v>2</v>
      </c>
    </row>
    <row r="5" spans="1:32" s="27" customFormat="1" ht="6" customHeight="1" x14ac:dyDescent="0.25">
      <c r="A5" s="104"/>
      <c r="B5" s="106"/>
      <c r="C5" s="106"/>
      <c r="D5" s="107"/>
      <c r="E5" s="106"/>
      <c r="F5" s="106"/>
      <c r="G5" s="107"/>
      <c r="H5" s="106"/>
      <c r="I5" s="106"/>
      <c r="J5" s="107"/>
      <c r="K5" s="106"/>
      <c r="L5" s="106"/>
      <c r="M5" s="107"/>
      <c r="N5" s="106"/>
      <c r="O5" s="106"/>
      <c r="P5" s="107"/>
      <c r="Q5" s="106"/>
      <c r="R5" s="106"/>
      <c r="S5" s="107"/>
      <c r="T5" s="106"/>
      <c r="U5" s="106"/>
      <c r="V5" s="107"/>
      <c r="W5" s="106"/>
      <c r="X5" s="106"/>
      <c r="Y5" s="107"/>
      <c r="Z5" s="106"/>
      <c r="AA5" s="106"/>
      <c r="AB5" s="107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26</v>
      </c>
      <c r="B7" s="28">
        <f>SUM(B8:B28)</f>
        <v>24310</v>
      </c>
      <c r="C7" s="28">
        <f>SUM(C8:C28)</f>
        <v>21293</v>
      </c>
      <c r="D7" s="56">
        <f>IF(B7=0,0,C7/B7)*100</f>
        <v>87.589469354175236</v>
      </c>
      <c r="E7" s="28">
        <f>SUM(E8:E28)</f>
        <v>8620</v>
      </c>
      <c r="F7" s="28">
        <f>SUM(F8:F28)</f>
        <v>7450</v>
      </c>
      <c r="G7" s="56">
        <f>IF(E7=0,0,F7/E7)*100</f>
        <v>86.426914153132245</v>
      </c>
      <c r="H7" s="28">
        <f>SUM(H8:H28)</f>
        <v>2870</v>
      </c>
      <c r="I7" s="28">
        <f>SUM(I8:I28)</f>
        <v>1908</v>
      </c>
      <c r="J7" s="56">
        <f>IF(H7=0,0,I7/H7)*100</f>
        <v>66.480836236933797</v>
      </c>
      <c r="K7" s="28">
        <f>SUM(K8:K28)</f>
        <v>293</v>
      </c>
      <c r="L7" s="28">
        <f>SUM(L8:L28)</f>
        <v>264</v>
      </c>
      <c r="M7" s="56">
        <f>IF(K7=0,0,L7/K7)*100</f>
        <v>90.102389078498291</v>
      </c>
      <c r="N7" s="28">
        <f>SUM(N8:N28)</f>
        <v>249</v>
      </c>
      <c r="O7" s="28">
        <f>SUM(O8:O28)</f>
        <v>282</v>
      </c>
      <c r="P7" s="56">
        <f>IF(N7=0,0,O7/N7)*100</f>
        <v>113.25301204819279</v>
      </c>
      <c r="Q7" s="28">
        <f>SUM(Q8:Q28)</f>
        <v>6411</v>
      </c>
      <c r="R7" s="28">
        <f>SUM(R8:R28)</f>
        <v>6316</v>
      </c>
      <c r="S7" s="56">
        <f>IF(Q7=0,0,R7/Q7)*100</f>
        <v>98.518171892060522</v>
      </c>
      <c r="T7" s="28">
        <f>SUM(T8:T28)</f>
        <v>19516</v>
      </c>
      <c r="U7" s="28">
        <f>SUM(U8:U28)</f>
        <v>14608</v>
      </c>
      <c r="V7" s="56">
        <f>IF(T7=0,0,U7/T7)*100</f>
        <v>74.851403976224645</v>
      </c>
      <c r="W7" s="28">
        <f>SUM(W8:W28)</f>
        <v>4816</v>
      </c>
      <c r="X7" s="28">
        <f>SUM(X8:X28)</f>
        <v>2703</v>
      </c>
      <c r="Y7" s="56">
        <f>IF(W7=0,0,X7/W7)*100</f>
        <v>56.125415282392019</v>
      </c>
      <c r="Z7" s="28">
        <f>SUM(Z8:Z28)</f>
        <v>3927</v>
      </c>
      <c r="AA7" s="28">
        <f>SUM(AA8:AA28)</f>
        <v>2238</v>
      </c>
      <c r="AB7" s="56">
        <f>IF(Z7=0,0,AA7/Z7)*100</f>
        <v>56.99006875477464</v>
      </c>
      <c r="AC7" s="29"/>
      <c r="AF7" s="33"/>
    </row>
    <row r="8" spans="1:32" s="33" customFormat="1" ht="18" customHeight="1" x14ac:dyDescent="0.25">
      <c r="A8" s="51" t="s">
        <v>27</v>
      </c>
      <c r="B8" s="31">
        <v>1306</v>
      </c>
      <c r="C8" s="31">
        <f>[14]Матриця!$J12+[14]Матриця!$L12+[14]Матриця!$N12+[14]Матриця!$P12+[15]Шаблон!$M8+[15]Шаблон!$K8-[15]Шаблон!$L8</f>
        <v>1134</v>
      </c>
      <c r="D8" s="57">
        <f t="shared" ref="D8:D28" si="0">IF(B8=0,0,C8/B8)*100</f>
        <v>86.830015313935689</v>
      </c>
      <c r="E8" s="31">
        <v>524</v>
      </c>
      <c r="F8" s="31">
        <f>[14]Матриця!$J12+[14]Матриця!$L12+[14]Матриця!$N12+[14]Матриця!$P12</f>
        <v>485</v>
      </c>
      <c r="G8" s="57">
        <f t="shared" ref="G8:G28" si="1">IF(E8=0,0,F8/E8)*100</f>
        <v>92.55725190839695</v>
      </c>
      <c r="H8" s="31">
        <v>197</v>
      </c>
      <c r="I8" s="31">
        <f>[16]Шаблон!$F8+[15]Шаблон!$D8</f>
        <v>145</v>
      </c>
      <c r="J8" s="57">
        <f t="shared" ref="J8:J28" si="2">IF(H8=0,0,I8/H8)*100</f>
        <v>73.604060913705581</v>
      </c>
      <c r="K8" s="31">
        <v>36</v>
      </c>
      <c r="L8" s="31">
        <f>[16]Шаблон!$J8</f>
        <v>33</v>
      </c>
      <c r="M8" s="57">
        <f t="shared" ref="M8:M28" si="3">IF(K8=0,0,L8/K8)*100</f>
        <v>91.666666666666657</v>
      </c>
      <c r="N8" s="31">
        <v>21</v>
      </c>
      <c r="O8" s="31">
        <f>[16]Шаблон!$K8+[16]Шаблон!$L8+[15]Шаблон!$G8</f>
        <v>18</v>
      </c>
      <c r="P8" s="57">
        <f t="shared" ref="P8:P28" si="4">IF(N8=0,0,O8/N8)*100</f>
        <v>85.714285714285708</v>
      </c>
      <c r="Q8" s="31">
        <v>393</v>
      </c>
      <c r="R8" s="46">
        <f>'[7]1'!$J11</f>
        <v>470</v>
      </c>
      <c r="S8" s="57">
        <f t="shared" ref="S8:S28" si="5">IF(Q8=0,0,R8/Q8)*100</f>
        <v>119.59287531806615</v>
      </c>
      <c r="T8" s="31">
        <v>995</v>
      </c>
      <c r="U8" s="46">
        <f>[14]Матриця!$AM12+[14]Матриця!$AO12+[14]Матриця!$AQ12+[14]Матриця!$AS12+[15]Шаблон!$M8</f>
        <v>833</v>
      </c>
      <c r="V8" s="57">
        <f t="shared" ref="V8:V28" si="6">IF(T8=0,0,U8/T8)*100</f>
        <v>83.718592964824126</v>
      </c>
      <c r="W8" s="31">
        <v>236</v>
      </c>
      <c r="X8" s="46">
        <f>[14]Матриця!$AM12+[14]Матриця!$AO12+[14]Матриця!$AQ12+[14]Матриця!$AS12</f>
        <v>186</v>
      </c>
      <c r="Y8" s="57">
        <f t="shared" ref="Y8:Y28" si="7">IF(W8=0,0,X8/W8)*100</f>
        <v>78.813559322033896</v>
      </c>
      <c r="Z8" s="31">
        <v>210</v>
      </c>
      <c r="AA8" s="46">
        <f>[16]Шаблон!$T8</f>
        <v>170</v>
      </c>
      <c r="AB8" s="57">
        <f t="shared" ref="AB8:AB28" si="8">IF(Z8=0,0,AA8/Z8)*100</f>
        <v>80.952380952380949</v>
      </c>
      <c r="AC8" s="29"/>
      <c r="AD8" s="32"/>
    </row>
    <row r="9" spans="1:32" s="34" customFormat="1" ht="18" customHeight="1" x14ac:dyDescent="0.25">
      <c r="A9" s="52" t="s">
        <v>28</v>
      </c>
      <c r="B9" s="31">
        <v>782</v>
      </c>
      <c r="C9" s="85">
        <f>[14]Матриця!$J13+[14]Матриця!$L13+[14]Матриця!$N13+[14]Матриця!$P13+[15]Шаблон!$M9+[15]Шаблон!$K9-[15]Шаблон!$L9</f>
        <v>742</v>
      </c>
      <c r="D9" s="57">
        <f t="shared" si="0"/>
        <v>94.884910485933503</v>
      </c>
      <c r="E9" s="31">
        <v>156</v>
      </c>
      <c r="F9" s="85">
        <f>[14]Матриця!$J13+[14]Матриця!$L13+[14]Матриця!$N13+[14]Матриця!$P13</f>
        <v>170</v>
      </c>
      <c r="G9" s="57">
        <f t="shared" si="1"/>
        <v>108.97435897435896</v>
      </c>
      <c r="H9" s="31">
        <v>81</v>
      </c>
      <c r="I9" s="85">
        <f>[16]Шаблон!$F9+[15]Шаблон!$D9</f>
        <v>61</v>
      </c>
      <c r="J9" s="57">
        <f t="shared" si="2"/>
        <v>75.308641975308646</v>
      </c>
      <c r="K9" s="31">
        <v>10</v>
      </c>
      <c r="L9" s="85">
        <f>[16]Шаблон!$J9</f>
        <v>4</v>
      </c>
      <c r="M9" s="57">
        <f t="shared" si="3"/>
        <v>40</v>
      </c>
      <c r="N9" s="31">
        <v>9</v>
      </c>
      <c r="O9" s="85">
        <f>[16]Шаблон!$K9+[16]Шаблон!$L9+[15]Шаблон!$G9</f>
        <v>10</v>
      </c>
      <c r="P9" s="57">
        <f t="shared" si="4"/>
        <v>111.11111111111111</v>
      </c>
      <c r="Q9" s="31">
        <v>142</v>
      </c>
      <c r="R9" s="46">
        <f>'[7]1'!$J12</f>
        <v>146</v>
      </c>
      <c r="S9" s="57">
        <f t="shared" si="5"/>
        <v>102.8169014084507</v>
      </c>
      <c r="T9" s="31">
        <v>669</v>
      </c>
      <c r="U9" s="46">
        <f>[14]Матриця!$AM13+[14]Матриця!$AO13+[14]Матриця!$AQ13+[14]Матриця!$AS13+[15]Шаблон!$M9</f>
        <v>614</v>
      </c>
      <c r="V9" s="57">
        <f t="shared" si="6"/>
        <v>91.778774289985051</v>
      </c>
      <c r="W9" s="31">
        <v>63</v>
      </c>
      <c r="X9" s="46">
        <f>[14]Матриця!$AM13+[14]Матриця!$AO13+[14]Матриця!$AQ13+[14]Матриця!$AS13</f>
        <v>67</v>
      </c>
      <c r="Y9" s="57">
        <f t="shared" si="7"/>
        <v>106.34920634920636</v>
      </c>
      <c r="Z9" s="31">
        <v>59</v>
      </c>
      <c r="AA9" s="46">
        <f>[16]Шаблон!$T9</f>
        <v>59</v>
      </c>
      <c r="AB9" s="57">
        <f t="shared" si="8"/>
        <v>100</v>
      </c>
      <c r="AC9" s="29"/>
      <c r="AD9" s="32"/>
    </row>
    <row r="10" spans="1:32" s="33" customFormat="1" ht="18" customHeight="1" x14ac:dyDescent="0.25">
      <c r="A10" s="52" t="s">
        <v>29</v>
      </c>
      <c r="B10" s="31">
        <v>497</v>
      </c>
      <c r="C10" s="85">
        <f>[14]Матриця!$J14+[14]Матриця!$L14+[14]Матриця!$N14+[14]Матриця!$P14+[15]Шаблон!$M10+[15]Шаблон!$K10-[15]Шаблон!$L10</f>
        <v>436</v>
      </c>
      <c r="D10" s="57">
        <f t="shared" si="0"/>
        <v>87.726358148893354</v>
      </c>
      <c r="E10" s="31">
        <v>181</v>
      </c>
      <c r="F10" s="85">
        <f>[14]Матриця!$J14+[14]Матриця!$L14+[14]Матриця!$N14+[14]Матриця!$P14</f>
        <v>152</v>
      </c>
      <c r="G10" s="57">
        <f t="shared" si="1"/>
        <v>83.97790055248619</v>
      </c>
      <c r="H10" s="31">
        <v>36</v>
      </c>
      <c r="I10" s="85">
        <f>[16]Шаблон!$F10+[15]Шаблон!$D10</f>
        <v>54</v>
      </c>
      <c r="J10" s="57">
        <f t="shared" si="2"/>
        <v>150</v>
      </c>
      <c r="K10" s="31">
        <v>7</v>
      </c>
      <c r="L10" s="85">
        <f>[16]Шаблон!$J10</f>
        <v>9</v>
      </c>
      <c r="M10" s="57">
        <f t="shared" si="3"/>
        <v>128.57142857142858</v>
      </c>
      <c r="N10" s="31">
        <v>6</v>
      </c>
      <c r="O10" s="85">
        <f>[16]Шаблон!$K10+[16]Шаблон!$L10+[15]Шаблон!$G10</f>
        <v>13</v>
      </c>
      <c r="P10" s="57">
        <f t="shared" si="4"/>
        <v>216.66666666666666</v>
      </c>
      <c r="Q10" s="31">
        <v>172</v>
      </c>
      <c r="R10" s="46">
        <f>'[7]1'!$J13</f>
        <v>142</v>
      </c>
      <c r="S10" s="57">
        <f t="shared" si="5"/>
        <v>82.558139534883722</v>
      </c>
      <c r="T10" s="31">
        <v>412</v>
      </c>
      <c r="U10" s="46">
        <f>[14]Матриця!$AM14+[14]Матриця!$AO14+[14]Матриця!$AQ14+[14]Матриця!$AS14+[15]Шаблон!$M10</f>
        <v>323</v>
      </c>
      <c r="V10" s="57">
        <f t="shared" si="6"/>
        <v>78.398058252427177</v>
      </c>
      <c r="W10" s="31">
        <v>107</v>
      </c>
      <c r="X10" s="46">
        <f>[14]Матриця!$AM14+[14]Матриця!$AO14+[14]Матриця!$AQ14+[14]Матриця!$AS14</f>
        <v>57</v>
      </c>
      <c r="Y10" s="57">
        <f t="shared" si="7"/>
        <v>53.271028037383175</v>
      </c>
      <c r="Z10" s="31">
        <v>84</v>
      </c>
      <c r="AA10" s="46">
        <f>[16]Шаблон!$T10</f>
        <v>42</v>
      </c>
      <c r="AB10" s="57">
        <f t="shared" si="8"/>
        <v>50</v>
      </c>
      <c r="AC10" s="29"/>
      <c r="AD10" s="32"/>
    </row>
    <row r="11" spans="1:32" s="33" customFormat="1" ht="18" customHeight="1" x14ac:dyDescent="0.25">
      <c r="A11" s="52" t="s">
        <v>30</v>
      </c>
      <c r="B11" s="31">
        <v>568</v>
      </c>
      <c r="C11" s="85">
        <f>[14]Матриця!$J15+[14]Матриця!$L15+[14]Матриця!$N15+[14]Матриця!$P15+[15]Шаблон!$M11+[15]Шаблон!$K11-[15]Шаблон!$L11</f>
        <v>524</v>
      </c>
      <c r="D11" s="57">
        <f t="shared" si="0"/>
        <v>92.25352112676056</v>
      </c>
      <c r="E11" s="31">
        <v>305</v>
      </c>
      <c r="F11" s="85">
        <f>[14]Матриця!$J15+[14]Матриця!$L15+[14]Матриця!$N15+[14]Матриця!$P15</f>
        <v>294</v>
      </c>
      <c r="G11" s="57">
        <f t="shared" si="1"/>
        <v>96.393442622950815</v>
      </c>
      <c r="H11" s="31">
        <v>84</v>
      </c>
      <c r="I11" s="85">
        <f>[16]Шаблон!$F11+[15]Шаблон!$D11</f>
        <v>71</v>
      </c>
      <c r="J11" s="57">
        <f t="shared" si="2"/>
        <v>84.523809523809518</v>
      </c>
      <c r="K11" s="31">
        <v>8</v>
      </c>
      <c r="L11" s="85">
        <f>[16]Шаблон!$J11</f>
        <v>18</v>
      </c>
      <c r="M11" s="57">
        <f t="shared" si="3"/>
        <v>225</v>
      </c>
      <c r="N11" s="31">
        <v>1</v>
      </c>
      <c r="O11" s="85">
        <f>[16]Шаблон!$K11+[16]Шаблон!$L11+[15]Шаблон!$G11</f>
        <v>2</v>
      </c>
      <c r="P11" s="57">
        <f t="shared" si="4"/>
        <v>200</v>
      </c>
      <c r="Q11" s="31">
        <v>276</v>
      </c>
      <c r="R11" s="46">
        <f>'[7]1'!$J14</f>
        <v>281</v>
      </c>
      <c r="S11" s="57">
        <f t="shared" si="5"/>
        <v>101.81159420289856</v>
      </c>
      <c r="T11" s="31">
        <v>387</v>
      </c>
      <c r="U11" s="46">
        <f>[14]Матриця!$AM15+[14]Матриця!$AO15+[14]Матриця!$AQ15+[14]Матриця!$AS15+[15]Шаблон!$M11</f>
        <v>321</v>
      </c>
      <c r="V11" s="57">
        <f t="shared" si="6"/>
        <v>82.945736434108525</v>
      </c>
      <c r="W11" s="31">
        <v>147</v>
      </c>
      <c r="X11" s="46">
        <f>[14]Матриця!$AM15+[14]Матриця!$AO15+[14]Матриця!$AQ15+[14]Матриця!$AS15</f>
        <v>102</v>
      </c>
      <c r="Y11" s="57">
        <f t="shared" si="7"/>
        <v>69.387755102040813</v>
      </c>
      <c r="Z11" s="31">
        <v>106</v>
      </c>
      <c r="AA11" s="46">
        <f>[16]Шаблон!$T11</f>
        <v>77</v>
      </c>
      <c r="AB11" s="57">
        <f t="shared" si="8"/>
        <v>72.641509433962256</v>
      </c>
      <c r="AC11" s="29"/>
      <c r="AD11" s="32"/>
    </row>
    <row r="12" spans="1:32" s="33" customFormat="1" ht="18" customHeight="1" x14ac:dyDescent="0.25">
      <c r="A12" s="52" t="s">
        <v>31</v>
      </c>
      <c r="B12" s="31">
        <v>664</v>
      </c>
      <c r="C12" s="85">
        <f>[14]Матриця!$J16+[14]Матриця!$L16+[14]Матриця!$N16+[14]Матриця!$P16+[15]Шаблон!$M12+[15]Шаблон!$K12-[15]Шаблон!$L12</f>
        <v>543</v>
      </c>
      <c r="D12" s="57">
        <f t="shared" si="0"/>
        <v>81.777108433734938</v>
      </c>
      <c r="E12" s="31">
        <v>261</v>
      </c>
      <c r="F12" s="85">
        <f>[14]Матриця!$J16+[14]Матриця!$L16+[14]Матриця!$N16+[14]Матриця!$P16</f>
        <v>225</v>
      </c>
      <c r="G12" s="57">
        <f t="shared" si="1"/>
        <v>86.206896551724128</v>
      </c>
      <c r="H12" s="31">
        <v>125</v>
      </c>
      <c r="I12" s="85">
        <f>[16]Шаблон!$F12+[15]Шаблон!$D12</f>
        <v>57</v>
      </c>
      <c r="J12" s="57">
        <f t="shared" si="2"/>
        <v>45.6</v>
      </c>
      <c r="K12" s="31">
        <v>10</v>
      </c>
      <c r="L12" s="85">
        <f>[16]Шаблон!$J12</f>
        <v>12</v>
      </c>
      <c r="M12" s="57">
        <f t="shared" si="3"/>
        <v>120</v>
      </c>
      <c r="N12" s="31">
        <v>8</v>
      </c>
      <c r="O12" s="85">
        <f>[16]Шаблон!$K12+[16]Шаблон!$L12+[15]Шаблон!$G12</f>
        <v>23</v>
      </c>
      <c r="P12" s="57">
        <f t="shared" si="4"/>
        <v>287.5</v>
      </c>
      <c r="Q12" s="31">
        <v>222</v>
      </c>
      <c r="R12" s="46">
        <f>'[7]1'!$J15</f>
        <v>203</v>
      </c>
      <c r="S12" s="57">
        <f t="shared" si="5"/>
        <v>91.441441441441441</v>
      </c>
      <c r="T12" s="31">
        <v>474</v>
      </c>
      <c r="U12" s="46">
        <f>[14]Матриця!$AM16+[14]Матриця!$AO16+[14]Матриця!$AQ16+[14]Матриця!$AS16+[15]Шаблон!$M12</f>
        <v>392</v>
      </c>
      <c r="V12" s="57">
        <f t="shared" si="6"/>
        <v>82.700421940928265</v>
      </c>
      <c r="W12" s="31">
        <v>119</v>
      </c>
      <c r="X12" s="46">
        <f>[14]Матриця!$AM16+[14]Матриця!$AO16+[14]Матриця!$AQ16+[14]Матриця!$AS16</f>
        <v>84</v>
      </c>
      <c r="Y12" s="57">
        <f t="shared" si="7"/>
        <v>70.588235294117652</v>
      </c>
      <c r="Z12" s="31">
        <v>104</v>
      </c>
      <c r="AA12" s="46">
        <f>[16]Шаблон!$T12</f>
        <v>73</v>
      </c>
      <c r="AB12" s="57">
        <f t="shared" si="8"/>
        <v>70.192307692307693</v>
      </c>
      <c r="AC12" s="29"/>
      <c r="AD12" s="32"/>
    </row>
    <row r="13" spans="1:32" s="33" customFormat="1" ht="18" customHeight="1" x14ac:dyDescent="0.25">
      <c r="A13" s="52" t="s">
        <v>32</v>
      </c>
      <c r="B13" s="31">
        <v>670</v>
      </c>
      <c r="C13" s="85">
        <f>[14]Матриця!$J17+[14]Матриця!$L17+[14]Матриця!$N17+[14]Матриця!$P17+[15]Шаблон!$M13+[15]Шаблон!$K13-[15]Шаблон!$L13</f>
        <v>563</v>
      </c>
      <c r="D13" s="57">
        <f t="shared" si="0"/>
        <v>84.02985074626865</v>
      </c>
      <c r="E13" s="31">
        <v>258</v>
      </c>
      <c r="F13" s="85">
        <f>[14]Матриця!$J17+[14]Матриця!$L17+[14]Матриця!$N17+[14]Матриця!$P17</f>
        <v>227</v>
      </c>
      <c r="G13" s="57">
        <f t="shared" si="1"/>
        <v>87.984496124031011</v>
      </c>
      <c r="H13" s="31">
        <v>99</v>
      </c>
      <c r="I13" s="85">
        <f>[16]Шаблон!$F13+[15]Шаблон!$D13</f>
        <v>46</v>
      </c>
      <c r="J13" s="57">
        <f t="shared" si="2"/>
        <v>46.464646464646464</v>
      </c>
      <c r="K13" s="31">
        <v>8</v>
      </c>
      <c r="L13" s="85">
        <f>[16]Шаблон!$J13</f>
        <v>4</v>
      </c>
      <c r="M13" s="57">
        <f t="shared" si="3"/>
        <v>50</v>
      </c>
      <c r="N13" s="31">
        <v>1</v>
      </c>
      <c r="O13" s="85">
        <f>[16]Шаблон!$K13+[16]Шаблон!$L13+[15]Шаблон!$G13</f>
        <v>3</v>
      </c>
      <c r="P13" s="57">
        <f t="shared" si="4"/>
        <v>300</v>
      </c>
      <c r="Q13" s="31">
        <v>225</v>
      </c>
      <c r="R13" s="46">
        <f>'[7]1'!$J16</f>
        <v>193</v>
      </c>
      <c r="S13" s="57">
        <f t="shared" si="5"/>
        <v>85.777777777777771</v>
      </c>
      <c r="T13" s="31">
        <v>507</v>
      </c>
      <c r="U13" s="46">
        <f>[14]Матриця!$AM17+[14]Матриця!$AO17+[14]Матриця!$AQ17+[14]Матриця!$AS17+[15]Шаблон!$M13</f>
        <v>402</v>
      </c>
      <c r="V13" s="57">
        <f t="shared" si="6"/>
        <v>79.289940828402365</v>
      </c>
      <c r="W13" s="31">
        <v>153</v>
      </c>
      <c r="X13" s="46">
        <f>[14]Матриця!$AM17+[14]Матриця!$AO17+[14]Матриця!$AQ17+[14]Матриця!$AS17</f>
        <v>89</v>
      </c>
      <c r="Y13" s="57">
        <f t="shared" si="7"/>
        <v>58.169934640522882</v>
      </c>
      <c r="Z13" s="31">
        <v>132</v>
      </c>
      <c r="AA13" s="46">
        <f>[16]Шаблон!$T13</f>
        <v>74</v>
      </c>
      <c r="AB13" s="57">
        <f t="shared" si="8"/>
        <v>56.060606060606055</v>
      </c>
      <c r="AC13" s="29"/>
      <c r="AD13" s="32"/>
    </row>
    <row r="14" spans="1:32" s="33" customFormat="1" ht="18" customHeight="1" x14ac:dyDescent="0.25">
      <c r="A14" s="52" t="s">
        <v>33</v>
      </c>
      <c r="B14" s="31">
        <v>133</v>
      </c>
      <c r="C14" s="85">
        <f>[14]Матриця!$J18+[14]Матриця!$L18+[14]Матриця!$N18+[14]Матриця!$P18+[15]Шаблон!$M14+[15]Шаблон!$K14-[15]Шаблон!$L14</f>
        <v>119</v>
      </c>
      <c r="D14" s="57">
        <f t="shared" si="0"/>
        <v>89.473684210526315</v>
      </c>
      <c r="E14" s="31">
        <v>80</v>
      </c>
      <c r="F14" s="85">
        <f>[14]Матриця!$J18+[14]Матриця!$L18+[14]Матриця!$N18+[14]Матриця!$P18</f>
        <v>75</v>
      </c>
      <c r="G14" s="57">
        <f t="shared" si="1"/>
        <v>93.75</v>
      </c>
      <c r="H14" s="31">
        <v>30</v>
      </c>
      <c r="I14" s="85">
        <f>[16]Шаблон!$F14+[15]Шаблон!$D14</f>
        <v>15</v>
      </c>
      <c r="J14" s="57">
        <f t="shared" si="2"/>
        <v>50</v>
      </c>
      <c r="K14" s="31">
        <v>9</v>
      </c>
      <c r="L14" s="85">
        <f>[16]Шаблон!$J14</f>
        <v>2</v>
      </c>
      <c r="M14" s="57">
        <f t="shared" si="3"/>
        <v>22.222222222222221</v>
      </c>
      <c r="N14" s="31">
        <v>6</v>
      </c>
      <c r="O14" s="85">
        <f>[16]Шаблон!$K14+[16]Шаблон!$L14+[15]Шаблон!$G14</f>
        <v>7</v>
      </c>
      <c r="P14" s="57">
        <f t="shared" si="4"/>
        <v>116.66666666666667</v>
      </c>
      <c r="Q14" s="31">
        <v>66</v>
      </c>
      <c r="R14" s="46">
        <f>'[7]1'!$J17</f>
        <v>66</v>
      </c>
      <c r="S14" s="57">
        <f t="shared" si="5"/>
        <v>100</v>
      </c>
      <c r="T14" s="31">
        <v>82</v>
      </c>
      <c r="U14" s="46">
        <f>[14]Матриця!$AM18+[14]Матриця!$AO18+[14]Матриця!$AQ18+[14]Матриця!$AS18+[15]Шаблон!$M14</f>
        <v>81</v>
      </c>
      <c r="V14" s="57">
        <f t="shared" si="6"/>
        <v>98.780487804878049</v>
      </c>
      <c r="W14" s="31">
        <v>38</v>
      </c>
      <c r="X14" s="46">
        <f>[14]Матриця!$AM18+[14]Матриця!$AO18+[14]Матриця!$AQ18+[14]Матриця!$AS18</f>
        <v>39</v>
      </c>
      <c r="Y14" s="57">
        <f t="shared" si="7"/>
        <v>102.63157894736842</v>
      </c>
      <c r="Z14" s="31">
        <v>37</v>
      </c>
      <c r="AA14" s="46">
        <f>[16]Шаблон!$T14</f>
        <v>35</v>
      </c>
      <c r="AB14" s="57">
        <f t="shared" si="8"/>
        <v>94.594594594594597</v>
      </c>
      <c r="AC14" s="29"/>
      <c r="AD14" s="32"/>
    </row>
    <row r="15" spans="1:32" s="33" customFormat="1" ht="18" customHeight="1" x14ac:dyDescent="0.25">
      <c r="A15" s="52" t="s">
        <v>34</v>
      </c>
      <c r="B15" s="31">
        <v>714</v>
      </c>
      <c r="C15" s="85">
        <f>[14]Матриця!$J19+[14]Матриця!$L19+[14]Матриця!$N19+[14]Матриця!$P19+[15]Шаблон!$M15+[15]Шаблон!$K15-[15]Шаблон!$L15</f>
        <v>638</v>
      </c>
      <c r="D15" s="57">
        <f t="shared" si="0"/>
        <v>89.355742296918777</v>
      </c>
      <c r="E15" s="31">
        <v>331</v>
      </c>
      <c r="F15" s="85">
        <f>[14]Матриця!$J19+[14]Матриця!$L19+[14]Матриця!$N19+[14]Матриця!$P19</f>
        <v>239</v>
      </c>
      <c r="G15" s="57">
        <f t="shared" si="1"/>
        <v>72.205438066465248</v>
      </c>
      <c r="H15" s="31">
        <v>76</v>
      </c>
      <c r="I15" s="85">
        <f>[16]Шаблон!$F15+[15]Шаблон!$D15</f>
        <v>76</v>
      </c>
      <c r="J15" s="57">
        <f t="shared" si="2"/>
        <v>100</v>
      </c>
      <c r="K15" s="31">
        <v>10</v>
      </c>
      <c r="L15" s="85">
        <f>[16]Шаблон!$J15</f>
        <v>19</v>
      </c>
      <c r="M15" s="57">
        <f t="shared" si="3"/>
        <v>190</v>
      </c>
      <c r="N15" s="31">
        <v>4</v>
      </c>
      <c r="O15" s="85">
        <f>[16]Шаблон!$K15+[16]Шаблон!$L15+[15]Шаблон!$G15</f>
        <v>10</v>
      </c>
      <c r="P15" s="57">
        <f t="shared" si="4"/>
        <v>250</v>
      </c>
      <c r="Q15" s="31">
        <v>284</v>
      </c>
      <c r="R15" s="46">
        <f>'[7]1'!$J18</f>
        <v>211</v>
      </c>
      <c r="S15" s="57">
        <f t="shared" si="5"/>
        <v>74.295774647887328</v>
      </c>
      <c r="T15" s="31">
        <v>560</v>
      </c>
      <c r="U15" s="46">
        <f>[14]Матриця!$AM19+[14]Матриця!$AO19+[14]Матриця!$AQ19+[14]Матриця!$AS19+[15]Шаблон!$M15</f>
        <v>465</v>
      </c>
      <c r="V15" s="57">
        <f t="shared" si="6"/>
        <v>83.035714285714292</v>
      </c>
      <c r="W15" s="31">
        <v>190</v>
      </c>
      <c r="X15" s="46">
        <f>[14]Матриця!$AM19+[14]Матриця!$AO19+[14]Матриця!$AQ19+[14]Матриця!$AS19</f>
        <v>73</v>
      </c>
      <c r="Y15" s="57">
        <f t="shared" si="7"/>
        <v>38.421052631578945</v>
      </c>
      <c r="Z15" s="31">
        <v>164</v>
      </c>
      <c r="AA15" s="46">
        <f>[16]Шаблон!$T15</f>
        <v>58</v>
      </c>
      <c r="AB15" s="57">
        <f t="shared" si="8"/>
        <v>35.365853658536587</v>
      </c>
      <c r="AC15" s="29"/>
      <c r="AD15" s="32"/>
    </row>
    <row r="16" spans="1:32" s="33" customFormat="1" ht="18" customHeight="1" x14ac:dyDescent="0.25">
      <c r="A16" s="52" t="s">
        <v>35</v>
      </c>
      <c r="B16" s="31">
        <v>491</v>
      </c>
      <c r="C16" s="85">
        <f>[14]Матриця!$J20+[14]Матриця!$L20+[14]Матриця!$N20+[14]Матриця!$P20+[15]Шаблон!$M16+[15]Шаблон!$K16-[15]Шаблон!$L16</f>
        <v>417</v>
      </c>
      <c r="D16" s="57">
        <f t="shared" si="0"/>
        <v>84.928716904276996</v>
      </c>
      <c r="E16" s="31">
        <v>186</v>
      </c>
      <c r="F16" s="85">
        <f>[14]Матриця!$J20+[14]Матриця!$L20+[14]Матриця!$N20+[14]Матриця!$P20</f>
        <v>150</v>
      </c>
      <c r="G16" s="57">
        <f t="shared" si="1"/>
        <v>80.645161290322577</v>
      </c>
      <c r="H16" s="31">
        <v>60</v>
      </c>
      <c r="I16" s="85">
        <f>[16]Шаблон!$F16+[15]Шаблон!$D16</f>
        <v>35</v>
      </c>
      <c r="J16" s="57">
        <f t="shared" si="2"/>
        <v>58.333333333333336</v>
      </c>
      <c r="K16" s="31">
        <v>7</v>
      </c>
      <c r="L16" s="85">
        <f>[16]Шаблон!$J16</f>
        <v>12</v>
      </c>
      <c r="M16" s="57">
        <f t="shared" si="3"/>
        <v>171.42857142857142</v>
      </c>
      <c r="N16" s="31">
        <v>13</v>
      </c>
      <c r="O16" s="85">
        <f>[16]Шаблон!$K16+[16]Шаблон!$L16+[15]Шаблон!$G16</f>
        <v>16</v>
      </c>
      <c r="P16" s="57">
        <f t="shared" si="4"/>
        <v>123.07692307692308</v>
      </c>
      <c r="Q16" s="31">
        <v>170</v>
      </c>
      <c r="R16" s="46">
        <f>'[7]1'!$J19</f>
        <v>148</v>
      </c>
      <c r="S16" s="57">
        <f t="shared" si="5"/>
        <v>87.058823529411768</v>
      </c>
      <c r="T16" s="31">
        <v>397</v>
      </c>
      <c r="U16" s="46">
        <f>[14]Матриця!$AM20+[14]Матриця!$AO20+[14]Матриця!$AQ20+[14]Матриця!$AS20+[15]Шаблон!$M16</f>
        <v>320</v>
      </c>
      <c r="V16" s="57">
        <f t="shared" si="6"/>
        <v>80.604534005037792</v>
      </c>
      <c r="W16" s="31">
        <v>94</v>
      </c>
      <c r="X16" s="46">
        <f>[14]Матриця!$AM20+[14]Матриця!$AO20+[14]Матриця!$AQ20+[14]Матриця!$AS20</f>
        <v>56</v>
      </c>
      <c r="Y16" s="57">
        <f t="shared" si="7"/>
        <v>59.574468085106382</v>
      </c>
      <c r="Z16" s="31">
        <v>83</v>
      </c>
      <c r="AA16" s="46">
        <f>[16]Шаблон!$T16</f>
        <v>52</v>
      </c>
      <c r="AB16" s="57">
        <f t="shared" si="8"/>
        <v>62.650602409638559</v>
      </c>
      <c r="AC16" s="29"/>
      <c r="AD16" s="32"/>
    </row>
    <row r="17" spans="1:30" s="33" customFormat="1" ht="18" customHeight="1" x14ac:dyDescent="0.25">
      <c r="A17" s="52" t="s">
        <v>36</v>
      </c>
      <c r="B17" s="31">
        <v>451</v>
      </c>
      <c r="C17" s="85">
        <f>[14]Матриця!$J21+[14]Матриця!$L21+[14]Матриця!$N21+[14]Матриця!$P21+[15]Шаблон!$M17+[15]Шаблон!$K17-[15]Шаблон!$L17</f>
        <v>453</v>
      </c>
      <c r="D17" s="57">
        <f t="shared" si="0"/>
        <v>100.44345898004434</v>
      </c>
      <c r="E17" s="31">
        <v>247</v>
      </c>
      <c r="F17" s="85">
        <f>[14]Матриця!$J21+[14]Матриця!$L21+[14]Матриця!$N21+[14]Матриця!$P21</f>
        <v>262</v>
      </c>
      <c r="G17" s="57">
        <f t="shared" si="1"/>
        <v>106.07287449392713</v>
      </c>
      <c r="H17" s="31">
        <v>103</v>
      </c>
      <c r="I17" s="85">
        <f>[16]Шаблон!$F17+[15]Шаблон!$D17</f>
        <v>101</v>
      </c>
      <c r="J17" s="57">
        <f t="shared" si="2"/>
        <v>98.05825242718447</v>
      </c>
      <c r="K17" s="31">
        <v>14</v>
      </c>
      <c r="L17" s="85">
        <f>[16]Шаблон!$J17</f>
        <v>10</v>
      </c>
      <c r="M17" s="57">
        <f t="shared" si="3"/>
        <v>71.428571428571431</v>
      </c>
      <c r="N17" s="31">
        <v>3</v>
      </c>
      <c r="O17" s="85">
        <f>[16]Шаблон!$K17+[16]Шаблон!$L17+[15]Шаблон!$G17</f>
        <v>3</v>
      </c>
      <c r="P17" s="57">
        <f t="shared" si="4"/>
        <v>100</v>
      </c>
      <c r="Q17" s="31">
        <v>216</v>
      </c>
      <c r="R17" s="46">
        <f>'[7]1'!$J20</f>
        <v>221</v>
      </c>
      <c r="S17" s="57">
        <f t="shared" si="5"/>
        <v>102.31481481481481</v>
      </c>
      <c r="T17" s="31">
        <v>286</v>
      </c>
      <c r="U17" s="46">
        <f>[14]Матриця!$AM21+[14]Матриця!$AO21+[14]Матриця!$AQ21+[14]Матриця!$AS21+[15]Шаблон!$M17</f>
        <v>235</v>
      </c>
      <c r="V17" s="57">
        <f t="shared" si="6"/>
        <v>82.167832167832159</v>
      </c>
      <c r="W17" s="31">
        <v>119</v>
      </c>
      <c r="X17" s="46">
        <f>[14]Матриця!$AM21+[14]Матриця!$AO21+[14]Матриця!$AQ21+[14]Матриця!$AS21</f>
        <v>81</v>
      </c>
      <c r="Y17" s="57">
        <f t="shared" si="7"/>
        <v>68.067226890756302</v>
      </c>
      <c r="Z17" s="31">
        <v>97</v>
      </c>
      <c r="AA17" s="46">
        <f>[16]Шаблон!$T17</f>
        <v>68</v>
      </c>
      <c r="AB17" s="57">
        <f t="shared" si="8"/>
        <v>70.103092783505147</v>
      </c>
      <c r="AC17" s="29"/>
      <c r="AD17" s="32"/>
    </row>
    <row r="18" spans="1:30" s="33" customFormat="1" ht="18" customHeight="1" x14ac:dyDescent="0.25">
      <c r="A18" s="52" t="s">
        <v>37</v>
      </c>
      <c r="B18" s="31">
        <v>607</v>
      </c>
      <c r="C18" s="85">
        <f>[14]Матриця!$J22+[14]Матриця!$L22+[14]Матриця!$N22+[14]Матриця!$P22+[15]Шаблон!$M18+[15]Шаблон!$K18-[15]Шаблон!$L18</f>
        <v>535</v>
      </c>
      <c r="D18" s="57">
        <f t="shared" si="0"/>
        <v>88.138385502471166</v>
      </c>
      <c r="E18" s="31">
        <v>249</v>
      </c>
      <c r="F18" s="85">
        <f>[14]Матриця!$J22+[14]Матриця!$L22+[14]Матриця!$N22+[14]Матриця!$P22</f>
        <v>214</v>
      </c>
      <c r="G18" s="57">
        <f t="shared" si="1"/>
        <v>85.943775100401609</v>
      </c>
      <c r="H18" s="31">
        <v>62</v>
      </c>
      <c r="I18" s="85">
        <f>[16]Шаблон!$F18+[15]Шаблон!$D18</f>
        <v>63</v>
      </c>
      <c r="J18" s="57">
        <f t="shared" si="2"/>
        <v>101.61290322580645</v>
      </c>
      <c r="K18" s="31">
        <v>7</v>
      </c>
      <c r="L18" s="85">
        <f>[16]Шаблон!$J18</f>
        <v>4</v>
      </c>
      <c r="M18" s="57">
        <f t="shared" si="3"/>
        <v>57.142857142857139</v>
      </c>
      <c r="N18" s="31">
        <v>7</v>
      </c>
      <c r="O18" s="85">
        <f>[16]Шаблон!$K18+[16]Шаблон!$L18+[15]Шаблон!$G18</f>
        <v>10</v>
      </c>
      <c r="P18" s="57">
        <f t="shared" si="4"/>
        <v>142.85714285714286</v>
      </c>
      <c r="Q18" s="31">
        <v>208</v>
      </c>
      <c r="R18" s="46">
        <f>'[7]1'!$J21</f>
        <v>189</v>
      </c>
      <c r="S18" s="57">
        <f t="shared" si="5"/>
        <v>90.865384615384613</v>
      </c>
      <c r="T18" s="31">
        <v>481</v>
      </c>
      <c r="U18" s="46">
        <f>[14]Матриця!$AM22+[14]Матриця!$AO22+[14]Матриця!$AQ22+[14]Матриця!$AS22+[15]Шаблон!$M18</f>
        <v>401</v>
      </c>
      <c r="V18" s="57">
        <f t="shared" si="6"/>
        <v>83.367983367983371</v>
      </c>
      <c r="W18" s="31">
        <v>143</v>
      </c>
      <c r="X18" s="46">
        <f>[14]Матриця!$AM22+[14]Матриця!$AO22+[14]Матриця!$AQ22+[14]Матриця!$AS22</f>
        <v>81</v>
      </c>
      <c r="Y18" s="57">
        <f t="shared" si="7"/>
        <v>56.643356643356647</v>
      </c>
      <c r="Z18" s="31">
        <v>113</v>
      </c>
      <c r="AA18" s="46">
        <f>[16]Шаблон!$T18</f>
        <v>65</v>
      </c>
      <c r="AB18" s="57">
        <f t="shared" si="8"/>
        <v>57.522123893805308</v>
      </c>
      <c r="AC18" s="29"/>
      <c r="AD18" s="32"/>
    </row>
    <row r="19" spans="1:30" s="33" customFormat="1" ht="18" customHeight="1" x14ac:dyDescent="0.25">
      <c r="A19" s="52" t="s">
        <v>38</v>
      </c>
      <c r="B19" s="31">
        <v>1269</v>
      </c>
      <c r="C19" s="85">
        <f>[14]Матриця!$J23+[14]Матриця!$L23+[14]Матриця!$N23+[14]Матриця!$P23+[15]Шаблон!$M19+[15]Шаблон!$K19-[15]Шаблон!$L19</f>
        <v>1195</v>
      </c>
      <c r="D19" s="57">
        <f t="shared" si="0"/>
        <v>94.168636721828207</v>
      </c>
      <c r="E19" s="31">
        <v>426</v>
      </c>
      <c r="F19" s="85">
        <f>[14]Матриця!$J23+[14]Матриця!$L23+[14]Матриця!$N23+[14]Матриця!$P23</f>
        <v>450</v>
      </c>
      <c r="G19" s="57">
        <f t="shared" si="1"/>
        <v>105.63380281690141</v>
      </c>
      <c r="H19" s="31">
        <v>169</v>
      </c>
      <c r="I19" s="85">
        <f>[16]Шаблон!$F19+[15]Шаблон!$D19</f>
        <v>168</v>
      </c>
      <c r="J19" s="57">
        <f t="shared" si="2"/>
        <v>99.408284023668642</v>
      </c>
      <c r="K19" s="31">
        <v>22</v>
      </c>
      <c r="L19" s="85">
        <f>[16]Шаблон!$J19</f>
        <v>18</v>
      </c>
      <c r="M19" s="57">
        <f t="shared" si="3"/>
        <v>81.818181818181827</v>
      </c>
      <c r="N19" s="31">
        <v>15</v>
      </c>
      <c r="O19" s="85">
        <f>[16]Шаблон!$K19+[16]Шаблон!$L19+[15]Шаблон!$G19</f>
        <v>32</v>
      </c>
      <c r="P19" s="57">
        <f t="shared" si="4"/>
        <v>213.33333333333334</v>
      </c>
      <c r="Q19" s="31">
        <v>359</v>
      </c>
      <c r="R19" s="46">
        <f>'[7]1'!$J22</f>
        <v>419</v>
      </c>
      <c r="S19" s="57">
        <f t="shared" si="5"/>
        <v>116.71309192200556</v>
      </c>
      <c r="T19" s="31">
        <v>963</v>
      </c>
      <c r="U19" s="46">
        <f>[14]Матриця!$AM23+[14]Матриця!$AO23+[14]Матриця!$AQ23+[14]Матриця!$AS23+[15]Шаблон!$M19</f>
        <v>760</v>
      </c>
      <c r="V19" s="57">
        <f t="shared" si="6"/>
        <v>78.920041536863977</v>
      </c>
      <c r="W19" s="31">
        <v>203</v>
      </c>
      <c r="X19" s="46">
        <f>[14]Матриця!$AM23+[14]Матриця!$AO23+[14]Матриця!$AQ23+[14]Матриця!$AS23</f>
        <v>143</v>
      </c>
      <c r="Y19" s="57">
        <f t="shared" si="7"/>
        <v>70.443349753694591</v>
      </c>
      <c r="Z19" s="31">
        <v>169</v>
      </c>
      <c r="AA19" s="46">
        <f>[16]Шаблон!$T19</f>
        <v>122</v>
      </c>
      <c r="AB19" s="57">
        <f t="shared" si="8"/>
        <v>72.189349112426044</v>
      </c>
      <c r="AC19" s="29"/>
      <c r="AD19" s="32"/>
    </row>
    <row r="20" spans="1:30" s="33" customFormat="1" ht="18" customHeight="1" x14ac:dyDescent="0.25">
      <c r="A20" s="52" t="s">
        <v>39</v>
      </c>
      <c r="B20" s="31">
        <v>311</v>
      </c>
      <c r="C20" s="85">
        <f>[14]Матриця!$J24+[14]Матриця!$L24+[14]Матриця!$N24+[14]Матриця!$P24+[15]Шаблон!$M20+[15]Шаблон!$K20-[15]Шаблон!$L20</f>
        <v>275</v>
      </c>
      <c r="D20" s="57">
        <f t="shared" si="0"/>
        <v>88.424437299035375</v>
      </c>
      <c r="E20" s="31">
        <v>173</v>
      </c>
      <c r="F20" s="85">
        <f>[14]Матриця!$J24+[14]Матриця!$L24+[14]Матриця!$N24+[14]Матриця!$P24</f>
        <v>112</v>
      </c>
      <c r="G20" s="57">
        <f t="shared" si="1"/>
        <v>64.739884393063591</v>
      </c>
      <c r="H20" s="31">
        <v>69</v>
      </c>
      <c r="I20" s="85">
        <f>[16]Шаблон!$F20+[15]Шаблон!$D20</f>
        <v>38</v>
      </c>
      <c r="J20" s="57">
        <f t="shared" si="2"/>
        <v>55.072463768115945</v>
      </c>
      <c r="K20" s="31">
        <v>8</v>
      </c>
      <c r="L20" s="85">
        <f>[16]Шаблон!$J20</f>
        <v>6</v>
      </c>
      <c r="M20" s="57">
        <f t="shared" si="3"/>
        <v>75</v>
      </c>
      <c r="N20" s="31">
        <v>14</v>
      </c>
      <c r="O20" s="85">
        <f>[16]Шаблон!$K20+[16]Шаблон!$L20+[15]Шаблон!$G20</f>
        <v>22</v>
      </c>
      <c r="P20" s="57">
        <f t="shared" si="4"/>
        <v>157.14285714285714</v>
      </c>
      <c r="Q20" s="31">
        <v>118</v>
      </c>
      <c r="R20" s="46">
        <f>'[7]1'!$J23</f>
        <v>99</v>
      </c>
      <c r="S20" s="57">
        <f t="shared" si="5"/>
        <v>83.898305084745758</v>
      </c>
      <c r="T20" s="31">
        <v>199</v>
      </c>
      <c r="U20" s="46">
        <f>[14]Матриця!$AM24+[14]Матриця!$AO24+[14]Матриця!$AQ24+[14]Матриця!$AS24+[15]Шаблон!$M20</f>
        <v>184</v>
      </c>
      <c r="V20" s="57">
        <f t="shared" si="6"/>
        <v>92.462311557788951</v>
      </c>
      <c r="W20" s="31">
        <v>83</v>
      </c>
      <c r="X20" s="46">
        <f>[14]Матриця!$AM24+[14]Матриця!$AO24+[14]Матриця!$AQ24+[14]Матриця!$AS24</f>
        <v>35</v>
      </c>
      <c r="Y20" s="57">
        <f t="shared" si="7"/>
        <v>42.168674698795186</v>
      </c>
      <c r="Z20" s="31">
        <v>60</v>
      </c>
      <c r="AA20" s="46">
        <f>[16]Шаблон!$T20</f>
        <v>29</v>
      </c>
      <c r="AB20" s="57">
        <f t="shared" si="8"/>
        <v>48.333333333333336</v>
      </c>
      <c r="AC20" s="29"/>
      <c r="AD20" s="32"/>
    </row>
    <row r="21" spans="1:30" s="33" customFormat="1" ht="18" customHeight="1" x14ac:dyDescent="0.25">
      <c r="A21" s="52" t="s">
        <v>40</v>
      </c>
      <c r="B21" s="31">
        <v>441</v>
      </c>
      <c r="C21" s="85">
        <f>[14]Матриця!$J25+[14]Матриця!$L25+[14]Матриця!$N25+[14]Матриця!$P25+[15]Шаблон!$M21+[15]Шаблон!$K21-[15]Шаблон!$L21</f>
        <v>368</v>
      </c>
      <c r="D21" s="57">
        <f t="shared" si="0"/>
        <v>83.446712018140587</v>
      </c>
      <c r="E21" s="31">
        <v>226</v>
      </c>
      <c r="F21" s="85">
        <f>[14]Матриця!$J25+[14]Матриця!$L25+[14]Матриця!$N25+[14]Матриця!$P25</f>
        <v>206</v>
      </c>
      <c r="G21" s="57">
        <f t="shared" si="1"/>
        <v>91.150442477876098</v>
      </c>
      <c r="H21" s="31">
        <v>87</v>
      </c>
      <c r="I21" s="85">
        <f>[16]Шаблон!$F21+[15]Шаблон!$D21</f>
        <v>69</v>
      </c>
      <c r="J21" s="57">
        <f t="shared" si="2"/>
        <v>79.310344827586206</v>
      </c>
      <c r="K21" s="31">
        <v>4</v>
      </c>
      <c r="L21" s="85">
        <f>[16]Шаблон!$J21</f>
        <v>6</v>
      </c>
      <c r="M21" s="57">
        <f t="shared" si="3"/>
        <v>150</v>
      </c>
      <c r="N21" s="31">
        <v>23</v>
      </c>
      <c r="O21" s="85">
        <f>[16]Шаблон!$K21+[16]Шаблон!$L21+[15]Шаблон!$G21</f>
        <v>12</v>
      </c>
      <c r="P21" s="57">
        <f t="shared" si="4"/>
        <v>52.173913043478258</v>
      </c>
      <c r="Q21" s="31">
        <v>136</v>
      </c>
      <c r="R21" s="46">
        <f>'[7]1'!$J24</f>
        <v>162</v>
      </c>
      <c r="S21" s="57">
        <f t="shared" si="5"/>
        <v>119.11764705882352</v>
      </c>
      <c r="T21" s="31">
        <v>274</v>
      </c>
      <c r="U21" s="46">
        <f>[14]Матриця!$AM25+[14]Матриця!$AO25+[14]Матриця!$AQ25+[14]Матриця!$AS25+[15]Шаблон!$M21</f>
        <v>208</v>
      </c>
      <c r="V21" s="57">
        <f t="shared" si="6"/>
        <v>75.912408759124077</v>
      </c>
      <c r="W21" s="31">
        <v>108</v>
      </c>
      <c r="X21" s="46">
        <f>[14]Матриця!$AM25+[14]Матриця!$AO25+[14]Матриця!$AQ25+[14]Матриця!$AS25</f>
        <v>62</v>
      </c>
      <c r="Y21" s="57">
        <f t="shared" si="7"/>
        <v>57.407407407407405</v>
      </c>
      <c r="Z21" s="31">
        <v>75</v>
      </c>
      <c r="AA21" s="46">
        <f>[16]Шаблон!$T21</f>
        <v>57</v>
      </c>
      <c r="AB21" s="57">
        <f t="shared" si="8"/>
        <v>76</v>
      </c>
      <c r="AC21" s="29"/>
      <c r="AD21" s="32"/>
    </row>
    <row r="22" spans="1:30" s="33" customFormat="1" ht="18" customHeight="1" x14ac:dyDescent="0.25">
      <c r="A22" s="52" t="s">
        <v>41</v>
      </c>
      <c r="B22" s="31">
        <v>306</v>
      </c>
      <c r="C22" s="85">
        <f>[14]Матриця!$J26+[14]Матриця!$L26+[14]Матриця!$N26+[14]Матриця!$P26+[15]Шаблон!$M22+[15]Шаблон!$K22-[15]Шаблон!$L22</f>
        <v>230</v>
      </c>
      <c r="D22" s="57">
        <f t="shared" si="0"/>
        <v>75.16339869281046</v>
      </c>
      <c r="E22" s="31">
        <v>273</v>
      </c>
      <c r="F22" s="85">
        <f>[14]Матриця!$J26+[14]Матриця!$L26+[14]Матриця!$N26+[14]Матриця!$P26</f>
        <v>220</v>
      </c>
      <c r="G22" s="57">
        <f t="shared" si="1"/>
        <v>80.586080586080584</v>
      </c>
      <c r="H22" s="31">
        <v>77</v>
      </c>
      <c r="I22" s="85">
        <f>[16]Шаблон!$F22+[15]Шаблон!$D22</f>
        <v>48</v>
      </c>
      <c r="J22" s="57">
        <f t="shared" si="2"/>
        <v>62.337662337662337</v>
      </c>
      <c r="K22" s="31">
        <v>8</v>
      </c>
      <c r="L22" s="85">
        <f>[16]Шаблон!$J22</f>
        <v>9</v>
      </c>
      <c r="M22" s="57">
        <f t="shared" si="3"/>
        <v>112.5</v>
      </c>
      <c r="N22" s="31">
        <v>17</v>
      </c>
      <c r="O22" s="85">
        <f>[16]Шаблон!$K22+[16]Шаблон!$L22+[15]Шаблон!$G22</f>
        <v>3</v>
      </c>
      <c r="P22" s="57">
        <f t="shared" si="4"/>
        <v>17.647058823529413</v>
      </c>
      <c r="Q22" s="31">
        <v>195</v>
      </c>
      <c r="R22" s="46">
        <f>'[7]1'!$J25</f>
        <v>217</v>
      </c>
      <c r="S22" s="57">
        <f t="shared" si="5"/>
        <v>111.28205128205128</v>
      </c>
      <c r="T22" s="31">
        <v>135</v>
      </c>
      <c r="U22" s="46">
        <f>[14]Матриця!$AM26+[14]Матриця!$AO26+[14]Матриця!$AQ26+[14]Матриця!$AS26+[15]Шаблон!$M22</f>
        <v>90</v>
      </c>
      <c r="V22" s="57">
        <f t="shared" si="6"/>
        <v>66.666666666666657</v>
      </c>
      <c r="W22" s="31">
        <v>131</v>
      </c>
      <c r="X22" s="46">
        <f>[14]Матриця!$AM26+[14]Матриця!$AO26+[14]Матриця!$AQ26+[14]Матриця!$AS26</f>
        <v>82</v>
      </c>
      <c r="Y22" s="57">
        <f t="shared" si="7"/>
        <v>62.595419847328252</v>
      </c>
      <c r="Z22" s="31">
        <v>96</v>
      </c>
      <c r="AA22" s="46">
        <f>[16]Шаблон!$T22</f>
        <v>73</v>
      </c>
      <c r="AB22" s="57">
        <f t="shared" si="8"/>
        <v>76.041666666666657</v>
      </c>
      <c r="AC22" s="29"/>
      <c r="AD22" s="32"/>
    </row>
    <row r="23" spans="1:30" s="33" customFormat="1" ht="18" customHeight="1" x14ac:dyDescent="0.25">
      <c r="A23" s="52" t="s">
        <v>42</v>
      </c>
      <c r="B23" s="31">
        <v>423</v>
      </c>
      <c r="C23" s="85">
        <f>[14]Матриця!$J27+[14]Матриця!$L27+[14]Матриця!$N27+[14]Матриця!$P27+[15]Шаблон!$M23+[15]Шаблон!$K23-[15]Шаблон!$L23</f>
        <v>364</v>
      </c>
      <c r="D23" s="57">
        <f t="shared" si="0"/>
        <v>86.052009456264784</v>
      </c>
      <c r="E23" s="31">
        <v>233</v>
      </c>
      <c r="F23" s="85">
        <f>[14]Матриця!$J27+[14]Матриця!$L27+[14]Матриця!$N27+[14]Матриця!$P27</f>
        <v>209</v>
      </c>
      <c r="G23" s="57">
        <f t="shared" si="1"/>
        <v>89.699570815450642</v>
      </c>
      <c r="H23" s="31">
        <v>56</v>
      </c>
      <c r="I23" s="85">
        <f>[16]Шаблон!$F23+[15]Шаблон!$D23</f>
        <v>35</v>
      </c>
      <c r="J23" s="57">
        <f t="shared" si="2"/>
        <v>62.5</v>
      </c>
      <c r="K23" s="31">
        <v>7</v>
      </c>
      <c r="L23" s="85">
        <f>[16]Шаблон!$J23</f>
        <v>7</v>
      </c>
      <c r="M23" s="57">
        <f t="shared" si="3"/>
        <v>100</v>
      </c>
      <c r="N23" s="31">
        <v>1</v>
      </c>
      <c r="O23" s="85">
        <f>[16]Шаблон!$K23+[16]Шаблон!$L23+[15]Шаблон!$G23</f>
        <v>4</v>
      </c>
      <c r="P23" s="57">
        <f t="shared" si="4"/>
        <v>400</v>
      </c>
      <c r="Q23" s="31">
        <v>146</v>
      </c>
      <c r="R23" s="46">
        <f>'[7]1'!$J26</f>
        <v>140</v>
      </c>
      <c r="S23" s="57">
        <f t="shared" si="5"/>
        <v>95.890410958904098</v>
      </c>
      <c r="T23" s="31">
        <v>307</v>
      </c>
      <c r="U23" s="46">
        <f>[14]Матриця!$AM27+[14]Матриця!$AO27+[14]Матриця!$AQ27+[14]Матриця!$AS27+[15]Шаблон!$M23</f>
        <v>249</v>
      </c>
      <c r="V23" s="57">
        <f t="shared" si="6"/>
        <v>81.107491856677527</v>
      </c>
      <c r="W23" s="31">
        <v>128</v>
      </c>
      <c r="X23" s="46">
        <f>[14]Матриця!$AM27+[14]Матриця!$AO27+[14]Матриця!$AQ27+[14]Матриця!$AS27</f>
        <v>94</v>
      </c>
      <c r="Y23" s="57">
        <f t="shared" si="7"/>
        <v>73.4375</v>
      </c>
      <c r="Z23" s="31">
        <v>100</v>
      </c>
      <c r="AA23" s="46">
        <f>[16]Шаблон!$T23</f>
        <v>75</v>
      </c>
      <c r="AB23" s="57">
        <f t="shared" si="8"/>
        <v>75</v>
      </c>
      <c r="AC23" s="29"/>
      <c r="AD23" s="32"/>
    </row>
    <row r="24" spans="1:30" s="33" customFormat="1" ht="18" customHeight="1" x14ac:dyDescent="0.25">
      <c r="A24" s="52" t="s">
        <v>43</v>
      </c>
      <c r="B24" s="31">
        <v>459</v>
      </c>
      <c r="C24" s="85">
        <f>[14]Матриця!$J28+[14]Матриця!$L28+[14]Матриця!$N28+[14]Матриця!$P28+[15]Шаблон!$M24+[15]Шаблон!$K24-[15]Шаблон!$L24</f>
        <v>402</v>
      </c>
      <c r="D24" s="57">
        <f t="shared" si="0"/>
        <v>87.58169934640523</v>
      </c>
      <c r="E24" s="31">
        <v>187</v>
      </c>
      <c r="F24" s="85">
        <f>[14]Матриця!$J28+[14]Матриця!$L28+[14]Матриця!$N28+[14]Матриця!$P28</f>
        <v>174</v>
      </c>
      <c r="G24" s="57">
        <f t="shared" si="1"/>
        <v>93.048128342245988</v>
      </c>
      <c r="H24" s="31">
        <v>71</v>
      </c>
      <c r="I24" s="85">
        <f>[16]Шаблон!$F24+[15]Шаблон!$D24</f>
        <v>60</v>
      </c>
      <c r="J24" s="57">
        <f t="shared" si="2"/>
        <v>84.507042253521121</v>
      </c>
      <c r="K24" s="31">
        <v>14</v>
      </c>
      <c r="L24" s="85">
        <f>[16]Шаблон!$J24</f>
        <v>6</v>
      </c>
      <c r="M24" s="57">
        <f t="shared" si="3"/>
        <v>42.857142857142854</v>
      </c>
      <c r="N24" s="31">
        <v>10</v>
      </c>
      <c r="O24" s="85">
        <f>[16]Шаблон!$K24+[16]Шаблон!$L24+[15]Шаблон!$G24</f>
        <v>8</v>
      </c>
      <c r="P24" s="57">
        <f t="shared" si="4"/>
        <v>80</v>
      </c>
      <c r="Q24" s="31">
        <v>164</v>
      </c>
      <c r="R24" s="46">
        <f>'[7]1'!$J27</f>
        <v>148</v>
      </c>
      <c r="S24" s="57">
        <f t="shared" si="5"/>
        <v>90.243902439024396</v>
      </c>
      <c r="T24" s="31">
        <v>331</v>
      </c>
      <c r="U24" s="46">
        <f>[14]Матриця!$AM28+[14]Матриця!$AO28+[14]Матриця!$AQ28+[14]Матриця!$AS28+[15]Шаблон!$M24</f>
        <v>290</v>
      </c>
      <c r="V24" s="57">
        <f t="shared" si="6"/>
        <v>87.61329305135952</v>
      </c>
      <c r="W24" s="31">
        <v>87</v>
      </c>
      <c r="X24" s="46">
        <f>[14]Матриця!$AM28+[14]Матриця!$AO28+[14]Матриця!$AQ28+[14]Матриця!$AS28</f>
        <v>79</v>
      </c>
      <c r="Y24" s="57">
        <f t="shared" si="7"/>
        <v>90.804597701149419</v>
      </c>
      <c r="Z24" s="31">
        <v>74</v>
      </c>
      <c r="AA24" s="46">
        <f>[16]Шаблон!$T24</f>
        <v>63</v>
      </c>
      <c r="AB24" s="57">
        <f t="shared" si="8"/>
        <v>85.13513513513513</v>
      </c>
      <c r="AC24" s="29"/>
      <c r="AD24" s="32"/>
    </row>
    <row r="25" spans="1:30" s="33" customFormat="1" ht="18" customHeight="1" x14ac:dyDescent="0.25">
      <c r="A25" s="53" t="s">
        <v>44</v>
      </c>
      <c r="B25" s="31">
        <v>684</v>
      </c>
      <c r="C25" s="85">
        <f>[14]Матриця!$J29+[14]Матриця!$L29+[14]Матриця!$N29+[14]Матриця!$P29+[15]Шаблон!$M25+[15]Шаблон!$K25-[15]Шаблон!$L25</f>
        <v>586</v>
      </c>
      <c r="D25" s="57">
        <f t="shared" si="0"/>
        <v>85.672514619883046</v>
      </c>
      <c r="E25" s="31">
        <v>415</v>
      </c>
      <c r="F25" s="85">
        <f>[14]Матриця!$J29+[14]Матриця!$L29+[14]Матриця!$N29+[14]Матриця!$P29</f>
        <v>298</v>
      </c>
      <c r="G25" s="57">
        <f t="shared" si="1"/>
        <v>71.807228915662648</v>
      </c>
      <c r="H25" s="31">
        <v>85</v>
      </c>
      <c r="I25" s="85">
        <f>[16]Шаблон!$F25+[15]Шаблон!$D25</f>
        <v>64</v>
      </c>
      <c r="J25" s="57">
        <f t="shared" si="2"/>
        <v>75.294117647058826</v>
      </c>
      <c r="K25" s="31">
        <v>12</v>
      </c>
      <c r="L25" s="85">
        <f>[16]Шаблон!$J25</f>
        <v>4</v>
      </c>
      <c r="M25" s="57">
        <f t="shared" si="3"/>
        <v>33.333333333333329</v>
      </c>
      <c r="N25" s="31">
        <v>9</v>
      </c>
      <c r="O25" s="85">
        <f>[16]Шаблон!$K25+[16]Шаблон!$L25+[15]Шаблон!$G25</f>
        <v>22</v>
      </c>
      <c r="P25" s="57">
        <f t="shared" si="4"/>
        <v>244.44444444444446</v>
      </c>
      <c r="Q25" s="31">
        <v>274</v>
      </c>
      <c r="R25" s="46">
        <f>'[7]1'!$J28</f>
        <v>272</v>
      </c>
      <c r="S25" s="57">
        <f t="shared" si="5"/>
        <v>99.270072992700733</v>
      </c>
      <c r="T25" s="31">
        <v>480</v>
      </c>
      <c r="U25" s="46">
        <f>[14]Матриця!$AM29+[14]Матриця!$AO29+[14]Матриця!$AQ29+[14]Матриця!$AS29+[15]Шаблон!$M25</f>
        <v>367</v>
      </c>
      <c r="V25" s="57">
        <f t="shared" si="6"/>
        <v>76.458333333333329</v>
      </c>
      <c r="W25" s="31">
        <v>241</v>
      </c>
      <c r="X25" s="46">
        <f>[14]Матриця!$AM29+[14]Матриця!$AO29+[14]Матриця!$AQ29+[14]Матриця!$AS29</f>
        <v>95</v>
      </c>
      <c r="Y25" s="57">
        <f t="shared" si="7"/>
        <v>39.419087136929463</v>
      </c>
      <c r="Z25" s="31">
        <v>205</v>
      </c>
      <c r="AA25" s="46">
        <f>[16]Шаблон!$T25</f>
        <v>81</v>
      </c>
      <c r="AB25" s="57">
        <f t="shared" si="8"/>
        <v>39.512195121951223</v>
      </c>
      <c r="AC25" s="29"/>
      <c r="AD25" s="32"/>
    </row>
    <row r="26" spans="1:30" s="33" customFormat="1" ht="18" customHeight="1" x14ac:dyDescent="0.25">
      <c r="A26" s="52" t="s">
        <v>45</v>
      </c>
      <c r="B26" s="31">
        <v>8567</v>
      </c>
      <c r="C26" s="85">
        <f>[14]Матриця!$J30+[14]Матриця!$L30+[14]Матриця!$N30+[14]Матриця!$P30+[15]Шаблон!$M26+[15]Шаблон!$K26-[15]Шаблон!$L26</f>
        <v>7388</v>
      </c>
      <c r="D26" s="57">
        <f t="shared" si="0"/>
        <v>86.237889576281077</v>
      </c>
      <c r="E26" s="31">
        <v>2474</v>
      </c>
      <c r="F26" s="85">
        <f>[14]Матриця!$J30+[14]Матриця!$L30+[14]Матриця!$N30+[14]Матриця!$P30</f>
        <v>2124</v>
      </c>
      <c r="G26" s="57">
        <f t="shared" si="1"/>
        <v>85.852869846402598</v>
      </c>
      <c r="H26" s="31">
        <v>775</v>
      </c>
      <c r="I26" s="85">
        <f>[16]Шаблон!$F26+[15]Шаблон!$D26</f>
        <v>320</v>
      </c>
      <c r="J26" s="57">
        <f t="shared" si="2"/>
        <v>41.29032258064516</v>
      </c>
      <c r="K26" s="31">
        <v>40</v>
      </c>
      <c r="L26" s="85">
        <f>[16]Шаблон!$J26</f>
        <v>35</v>
      </c>
      <c r="M26" s="57">
        <f t="shared" si="3"/>
        <v>87.5</v>
      </c>
      <c r="N26" s="31">
        <v>16</v>
      </c>
      <c r="O26" s="85">
        <f>[16]Шаблон!$K26+[16]Шаблон!$L26+[15]Шаблон!$G26</f>
        <v>9</v>
      </c>
      <c r="P26" s="57">
        <f t="shared" si="4"/>
        <v>56.25</v>
      </c>
      <c r="Q26" s="31">
        <v>1375</v>
      </c>
      <c r="R26" s="46">
        <f>'[7]1'!$J29</f>
        <v>1466</v>
      </c>
      <c r="S26" s="57">
        <f t="shared" si="5"/>
        <v>106.61818181818181</v>
      </c>
      <c r="T26" s="31">
        <v>7575</v>
      </c>
      <c r="U26" s="46">
        <f>[14]Матриця!$AM30+[14]Матриця!$AO30+[14]Матриця!$AQ30+[14]Матриця!$AS30+[15]Шаблон!$M26</f>
        <v>4683</v>
      </c>
      <c r="V26" s="57">
        <f t="shared" si="6"/>
        <v>61.821782178217823</v>
      </c>
      <c r="W26" s="31">
        <v>1665</v>
      </c>
      <c r="X26" s="46">
        <f>[14]Матриця!$AM30+[14]Матриця!$AO30+[14]Матриця!$AQ30+[14]Матриця!$AS30</f>
        <v>781</v>
      </c>
      <c r="Y26" s="57">
        <f t="shared" si="7"/>
        <v>46.906906906906912</v>
      </c>
      <c r="Z26" s="31">
        <v>1314</v>
      </c>
      <c r="AA26" s="46">
        <f>[16]Шаблон!$T26</f>
        <v>625</v>
      </c>
      <c r="AB26" s="57">
        <f t="shared" si="8"/>
        <v>47.564687975646876</v>
      </c>
      <c r="AC26" s="29"/>
      <c r="AD26" s="32"/>
    </row>
    <row r="27" spans="1:30" s="33" customFormat="1" ht="18" customHeight="1" x14ac:dyDescent="0.25">
      <c r="A27" s="52" t="s">
        <v>46</v>
      </c>
      <c r="B27" s="31">
        <v>2780</v>
      </c>
      <c r="C27" s="85">
        <f>[14]Матриця!$J31+[14]Матриця!$L31+[14]Матриця!$N31+[14]Матриця!$P31+[15]Шаблон!$M27+[15]Шаблон!$K27-[15]Шаблон!$L27</f>
        <v>2474</v>
      </c>
      <c r="D27" s="57">
        <f t="shared" si="0"/>
        <v>88.992805755395693</v>
      </c>
      <c r="E27" s="31">
        <v>696</v>
      </c>
      <c r="F27" s="85">
        <f>[14]Матриця!$J31+[14]Матриця!$L31+[14]Матриця!$N31+[14]Матриця!$P31</f>
        <v>590</v>
      </c>
      <c r="G27" s="57">
        <f t="shared" si="1"/>
        <v>84.770114942528735</v>
      </c>
      <c r="H27" s="31">
        <v>256</v>
      </c>
      <c r="I27" s="85">
        <f>[16]Шаблон!$F27+[15]Шаблон!$D27</f>
        <v>154</v>
      </c>
      <c r="J27" s="57">
        <f t="shared" si="2"/>
        <v>60.15625</v>
      </c>
      <c r="K27" s="31">
        <v>38</v>
      </c>
      <c r="L27" s="85">
        <f>[16]Шаблон!$J27</f>
        <v>24</v>
      </c>
      <c r="M27" s="57">
        <f t="shared" si="3"/>
        <v>63.157894736842103</v>
      </c>
      <c r="N27" s="31">
        <v>42</v>
      </c>
      <c r="O27" s="85">
        <f>[16]Шаблон!$K27+[16]Шаблон!$L27+[15]Шаблон!$G27</f>
        <v>38</v>
      </c>
      <c r="P27" s="57">
        <f t="shared" si="4"/>
        <v>90.476190476190482</v>
      </c>
      <c r="Q27" s="31">
        <v>637</v>
      </c>
      <c r="R27" s="46">
        <f>'[7]1'!$J30</f>
        <v>567</v>
      </c>
      <c r="S27" s="57">
        <f t="shared" si="5"/>
        <v>89.010989010989007</v>
      </c>
      <c r="T27" s="31">
        <v>2313</v>
      </c>
      <c r="U27" s="46">
        <f>[14]Матриця!$AM31+[14]Матриця!$AO31+[14]Матриця!$AQ31+[14]Матриця!$AS31+[15]Шаблон!$M27</f>
        <v>2012</v>
      </c>
      <c r="V27" s="57">
        <f t="shared" si="6"/>
        <v>86.986597492434072</v>
      </c>
      <c r="W27" s="31">
        <v>373</v>
      </c>
      <c r="X27" s="46">
        <f>[14]Матриця!$AM31+[14]Матриця!$AO31+[14]Матриця!$AQ31+[14]Матриця!$AS31</f>
        <v>228</v>
      </c>
      <c r="Y27" s="57">
        <f t="shared" si="7"/>
        <v>61.126005361930289</v>
      </c>
      <c r="Z27" s="31">
        <v>313</v>
      </c>
      <c r="AA27" s="46">
        <f>[16]Шаблон!$T27</f>
        <v>185</v>
      </c>
      <c r="AB27" s="57">
        <f t="shared" si="8"/>
        <v>59.105431309904155</v>
      </c>
      <c r="AC27" s="29"/>
      <c r="AD27" s="32"/>
    </row>
    <row r="28" spans="1:30" s="33" customFormat="1" ht="18" customHeight="1" x14ac:dyDescent="0.25">
      <c r="A28" s="54" t="s">
        <v>47</v>
      </c>
      <c r="B28" s="31">
        <v>2187</v>
      </c>
      <c r="C28" s="85">
        <f>[14]Матриця!$J32+[14]Матриця!$L32+[14]Матриця!$N32+[14]Матриця!$P32+[15]Шаблон!$M28+[15]Шаблон!$K28-[15]Шаблон!$L28</f>
        <v>1907</v>
      </c>
      <c r="D28" s="57">
        <f t="shared" si="0"/>
        <v>87.1970736168267</v>
      </c>
      <c r="E28" s="31">
        <v>739</v>
      </c>
      <c r="F28" s="85">
        <f>[14]Матриця!$J32+[14]Матриця!$L32+[14]Матриця!$N32+[14]Матриця!$P32</f>
        <v>574</v>
      </c>
      <c r="G28" s="57">
        <f t="shared" si="1"/>
        <v>77.672530446549388</v>
      </c>
      <c r="H28" s="31">
        <v>272</v>
      </c>
      <c r="I28" s="85">
        <f>[16]Шаблон!$F28+[15]Шаблон!$D28</f>
        <v>228</v>
      </c>
      <c r="J28" s="57">
        <f t="shared" si="2"/>
        <v>83.82352941176471</v>
      </c>
      <c r="K28" s="31">
        <v>14</v>
      </c>
      <c r="L28" s="85">
        <f>[16]Шаблон!$J28</f>
        <v>22</v>
      </c>
      <c r="M28" s="57">
        <f t="shared" si="3"/>
        <v>157.14285714285714</v>
      </c>
      <c r="N28" s="31">
        <v>23</v>
      </c>
      <c r="O28" s="85">
        <f>[16]Шаблон!$K28+[16]Шаблон!$L28+[15]Шаблон!$G28</f>
        <v>17</v>
      </c>
      <c r="P28" s="57">
        <f t="shared" si="4"/>
        <v>73.91304347826086</v>
      </c>
      <c r="Q28" s="31">
        <v>633</v>
      </c>
      <c r="R28" s="46">
        <f>'[7]1'!$J31</f>
        <v>556</v>
      </c>
      <c r="S28" s="57">
        <f t="shared" si="5"/>
        <v>87.835703001579773</v>
      </c>
      <c r="T28" s="31">
        <v>1689</v>
      </c>
      <c r="U28" s="46">
        <f>[14]Матриця!$AM32+[14]Матриця!$AO32+[14]Матриця!$AQ32+[14]Матриця!$AS32+[15]Шаблон!$M28</f>
        <v>1378</v>
      </c>
      <c r="V28" s="57">
        <f t="shared" si="6"/>
        <v>81.586737714624036</v>
      </c>
      <c r="W28" s="31">
        <v>388</v>
      </c>
      <c r="X28" s="46">
        <f>[14]Матриця!$AM32+[14]Матриця!$AO32+[14]Матриця!$AQ32+[14]Матриця!$AS32</f>
        <v>189</v>
      </c>
      <c r="Y28" s="57">
        <f t="shared" si="7"/>
        <v>48.711340206185568</v>
      </c>
      <c r="Z28" s="31">
        <v>332</v>
      </c>
      <c r="AA28" s="46">
        <f>[16]Шаблон!$T28</f>
        <v>155</v>
      </c>
      <c r="AB28" s="57">
        <f t="shared" si="8"/>
        <v>46.686746987951807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"/>
  <sheetViews>
    <sheetView tabSelected="1" view="pageBreakPreview" zoomScale="80" zoomScaleNormal="70" zoomScaleSheetLayoutView="80" workbookViewId="0">
      <selection activeCell="J11" sqref="J11"/>
    </sheetView>
  </sheetViews>
  <sheetFormatPr defaultColWidth="8" defaultRowHeight="12.75" x14ac:dyDescent="0.2"/>
  <cols>
    <col min="1" max="1" width="52.5703125" style="2" customWidth="1"/>
    <col min="2" max="2" width="17.140625" style="82" customWidth="1"/>
    <col min="3" max="3" width="14.42578125" style="15" customWidth="1"/>
    <col min="4" max="4" width="16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6" ht="27" customHeight="1" x14ac:dyDescent="0.2">
      <c r="A1" s="90" t="s">
        <v>58</v>
      </c>
      <c r="B1" s="90"/>
      <c r="C1" s="90"/>
      <c r="D1" s="90"/>
    </row>
    <row r="2" spans="1:6" ht="23.25" customHeight="1" x14ac:dyDescent="0.2">
      <c r="A2" s="90" t="s">
        <v>23</v>
      </c>
      <c r="B2" s="90"/>
      <c r="C2" s="90"/>
      <c r="D2" s="90"/>
    </row>
    <row r="3" spans="1:6" ht="25.5" customHeight="1" x14ac:dyDescent="0.25">
      <c r="A3" s="123" t="s">
        <v>78</v>
      </c>
      <c r="B3" s="123"/>
      <c r="C3" s="123"/>
      <c r="D3" s="124"/>
    </row>
    <row r="4" spans="1:6" s="3" customFormat="1" ht="25.5" customHeight="1" x14ac:dyDescent="0.25">
      <c r="A4" s="95" t="s">
        <v>0</v>
      </c>
      <c r="B4" s="95" t="s">
        <v>73</v>
      </c>
      <c r="C4" s="119" t="s">
        <v>72</v>
      </c>
      <c r="D4" s="120"/>
    </row>
    <row r="5" spans="1:6" s="3" customFormat="1" ht="23.25" customHeight="1" x14ac:dyDescent="0.25">
      <c r="A5" s="121"/>
      <c r="B5" s="122"/>
      <c r="C5" s="91" t="s">
        <v>70</v>
      </c>
      <c r="D5" s="91" t="s">
        <v>71</v>
      </c>
    </row>
    <row r="6" spans="1:6" s="3" customFormat="1" x14ac:dyDescent="0.25">
      <c r="A6" s="96"/>
      <c r="B6" s="118"/>
      <c r="C6" s="92"/>
      <c r="D6" s="92"/>
    </row>
    <row r="7" spans="1:6" s="8" customFormat="1" ht="15.75" customHeight="1" x14ac:dyDescent="0.25">
      <c r="A7" s="6" t="s">
        <v>3</v>
      </c>
      <c r="B7" s="83">
        <v>1</v>
      </c>
      <c r="C7" s="7">
        <v>2</v>
      </c>
      <c r="D7" s="83">
        <v>3</v>
      </c>
    </row>
    <row r="8" spans="1:6" s="8" customFormat="1" ht="28.5" customHeight="1" x14ac:dyDescent="0.25">
      <c r="A8" s="9" t="s">
        <v>52</v>
      </c>
      <c r="B8" s="72">
        <f>C8+D8</f>
        <v>68876</v>
      </c>
      <c r="C8" s="63">
        <f>'12'!B7</f>
        <v>35024</v>
      </c>
      <c r="D8" s="64">
        <f>'13'!B7</f>
        <v>33852</v>
      </c>
      <c r="E8" s="20"/>
      <c r="F8" s="18"/>
    </row>
    <row r="9" spans="1:6" s="3" customFormat="1" ht="28.5" customHeight="1" x14ac:dyDescent="0.25">
      <c r="A9" s="9" t="s">
        <v>53</v>
      </c>
      <c r="B9" s="72">
        <f t="shared" ref="B9:B13" si="0">C9+D9</f>
        <v>27663</v>
      </c>
      <c r="C9" s="64">
        <f>'12'!C7</f>
        <v>15805</v>
      </c>
      <c r="D9" s="64">
        <f>'13'!C7</f>
        <v>11858</v>
      </c>
      <c r="E9" s="18"/>
      <c r="F9" s="18"/>
    </row>
    <row r="10" spans="1:6" s="3" customFormat="1" ht="52.5" customHeight="1" x14ac:dyDescent="0.25">
      <c r="A10" s="12" t="s">
        <v>54</v>
      </c>
      <c r="B10" s="72">
        <f t="shared" si="0"/>
        <v>7724</v>
      </c>
      <c r="C10" s="64">
        <f>'12'!D7</f>
        <v>3664</v>
      </c>
      <c r="D10" s="64">
        <f>'13'!D7</f>
        <v>4060</v>
      </c>
      <c r="E10" s="18"/>
      <c r="F10" s="18"/>
    </row>
    <row r="11" spans="1:6" s="3" customFormat="1" ht="31.5" customHeight="1" x14ac:dyDescent="0.25">
      <c r="A11" s="13" t="s">
        <v>55</v>
      </c>
      <c r="B11" s="72">
        <f t="shared" si="0"/>
        <v>1168</v>
      </c>
      <c r="C11" s="64">
        <f>'12'!F7</f>
        <v>461</v>
      </c>
      <c r="D11" s="64">
        <f>'13'!F7</f>
        <v>707</v>
      </c>
      <c r="E11" s="18"/>
      <c r="F11" s="18"/>
    </row>
    <row r="12" spans="1:6" s="3" customFormat="1" ht="45.75" customHeight="1" x14ac:dyDescent="0.25">
      <c r="A12" s="13" t="s">
        <v>18</v>
      </c>
      <c r="B12" s="72">
        <f t="shared" si="0"/>
        <v>1513</v>
      </c>
      <c r="C12" s="64">
        <f>'12'!G7</f>
        <v>621</v>
      </c>
      <c r="D12" s="64">
        <f>'13'!G7</f>
        <v>892</v>
      </c>
      <c r="E12" s="18"/>
      <c r="F12" s="18"/>
    </row>
    <row r="13" spans="1:6" s="3" customFormat="1" ht="55.5" customHeight="1" x14ac:dyDescent="0.25">
      <c r="A13" s="13" t="s">
        <v>56</v>
      </c>
      <c r="B13" s="72">
        <f t="shared" si="0"/>
        <v>23909</v>
      </c>
      <c r="C13" s="64">
        <f>'12'!H7</f>
        <v>13672</v>
      </c>
      <c r="D13" s="64">
        <f>'13'!H7</f>
        <v>10237</v>
      </c>
      <c r="E13" s="18"/>
      <c r="F13" s="18"/>
    </row>
    <row r="14" spans="1:6" s="3" customFormat="1" ht="12.75" customHeight="1" x14ac:dyDescent="0.25">
      <c r="A14" s="97" t="s">
        <v>79</v>
      </c>
      <c r="B14" s="98"/>
      <c r="C14" s="98"/>
      <c r="D14" s="98"/>
      <c r="E14" s="18"/>
      <c r="F14" s="18"/>
    </row>
    <row r="15" spans="1:6" s="3" customFormat="1" ht="18" customHeight="1" x14ac:dyDescent="0.25">
      <c r="A15" s="99"/>
      <c r="B15" s="100"/>
      <c r="C15" s="100"/>
      <c r="D15" s="100"/>
      <c r="E15" s="18"/>
      <c r="F15" s="18"/>
    </row>
    <row r="16" spans="1:6" s="3" customFormat="1" ht="20.25" customHeight="1" x14ac:dyDescent="0.25">
      <c r="A16" s="95" t="s">
        <v>0</v>
      </c>
      <c r="B16" s="95" t="s">
        <v>73</v>
      </c>
      <c r="C16" s="119" t="s">
        <v>72</v>
      </c>
      <c r="D16" s="120" t="s">
        <v>61</v>
      </c>
      <c r="E16" s="18"/>
      <c r="F16" s="18"/>
    </row>
    <row r="17" spans="1:6" ht="35.25" customHeight="1" x14ac:dyDescent="0.3">
      <c r="A17" s="96"/>
      <c r="B17" s="118"/>
      <c r="C17" s="86" t="s">
        <v>70</v>
      </c>
      <c r="D17" s="86" t="s">
        <v>71</v>
      </c>
      <c r="E17" s="19"/>
      <c r="F17" s="19"/>
    </row>
    <row r="18" spans="1:6" ht="24" customHeight="1" x14ac:dyDescent="0.3">
      <c r="A18" s="9" t="s">
        <v>52</v>
      </c>
      <c r="B18" s="72">
        <f t="shared" ref="B18:B20" si="1">C18+D18</f>
        <v>47753</v>
      </c>
      <c r="C18" s="65">
        <f>'12'!I7</f>
        <v>23812</v>
      </c>
      <c r="D18" s="59">
        <f>'13'!I7</f>
        <v>23941</v>
      </c>
      <c r="E18" s="19"/>
      <c r="F18" s="19"/>
    </row>
    <row r="19" spans="1:6" ht="25.5" customHeight="1" x14ac:dyDescent="0.3">
      <c r="A19" s="1" t="s">
        <v>53</v>
      </c>
      <c r="B19" s="72">
        <f t="shared" si="1"/>
        <v>11938</v>
      </c>
      <c r="C19" s="65">
        <f>'12'!J7</f>
        <v>7269</v>
      </c>
      <c r="D19" s="59">
        <f>'13'!J7</f>
        <v>4669</v>
      </c>
      <c r="E19" s="19"/>
      <c r="F19" s="19"/>
    </row>
    <row r="20" spans="1:6" ht="41.25" customHeight="1" x14ac:dyDescent="0.3">
      <c r="A20" s="1" t="s">
        <v>57</v>
      </c>
      <c r="B20" s="72">
        <f t="shared" si="1"/>
        <v>10364</v>
      </c>
      <c r="C20" s="65">
        <f>'12'!K7</f>
        <v>6200</v>
      </c>
      <c r="D20" s="59">
        <f>'13'!K7</f>
        <v>4164</v>
      </c>
      <c r="E20" s="19"/>
      <c r="F20" s="19"/>
    </row>
    <row r="21" spans="1:6" ht="20.25" x14ac:dyDescent="0.3">
      <c r="C21" s="16"/>
      <c r="E21" s="19"/>
      <c r="F21" s="19"/>
    </row>
  </sheetData>
  <mergeCells count="12">
    <mergeCell ref="A14:D15"/>
    <mergeCell ref="A16:A17"/>
    <mergeCell ref="B16:B17"/>
    <mergeCell ref="C16:D16"/>
    <mergeCell ref="A1:D1"/>
    <mergeCell ref="A2:D2"/>
    <mergeCell ref="A4:A6"/>
    <mergeCell ref="C5:C6"/>
    <mergeCell ref="D5:D6"/>
    <mergeCell ref="C4:D4"/>
    <mergeCell ref="B4:B6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F15" sqref="F15"/>
    </sheetView>
  </sheetViews>
  <sheetFormatPr defaultRowHeight="14.25" x14ac:dyDescent="0.2"/>
  <cols>
    <col min="1" max="1" width="29.140625" style="37" customWidth="1"/>
    <col min="2" max="2" width="10.7109375" style="37" customWidth="1"/>
    <col min="3" max="3" width="10.85546875" style="37" customWidth="1"/>
    <col min="4" max="4" width="13.7109375" style="37" customWidth="1"/>
    <col min="5" max="5" width="11.42578125" style="37" customWidth="1"/>
    <col min="6" max="6" width="9.85546875" style="37" customWidth="1"/>
    <col min="7" max="7" width="12.5703125" style="37" customWidth="1"/>
    <col min="8" max="8" width="11.85546875" style="37" customWidth="1"/>
    <col min="9" max="10" width="11.7109375" style="37" customWidth="1"/>
    <col min="11" max="11" width="11.5703125" style="37" customWidth="1"/>
    <col min="12" max="16384" width="9.140625" style="37"/>
  </cols>
  <sheetData>
    <row r="1" spans="1:15" s="22" customFormat="1" ht="54.75" customHeight="1" x14ac:dyDescent="0.25">
      <c r="A1" s="125" t="s">
        <v>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5" s="25" customFormat="1" ht="14.25" customHeight="1" x14ac:dyDescent="0.25">
      <c r="A2" s="23"/>
      <c r="B2" s="23"/>
      <c r="C2" s="23"/>
      <c r="D2" s="23"/>
      <c r="E2" s="23"/>
      <c r="F2" s="23"/>
      <c r="G2" s="23"/>
      <c r="H2" s="24"/>
      <c r="I2" s="24"/>
      <c r="J2" s="69"/>
      <c r="K2" s="70"/>
    </row>
    <row r="3" spans="1:15" s="26" customFormat="1" ht="67.5" customHeight="1" x14ac:dyDescent="0.25">
      <c r="A3" s="104"/>
      <c r="B3" s="126" t="s">
        <v>62</v>
      </c>
      <c r="C3" s="126" t="s">
        <v>63</v>
      </c>
      <c r="D3" s="126" t="s">
        <v>60</v>
      </c>
      <c r="E3" s="126" t="s">
        <v>64</v>
      </c>
      <c r="F3" s="126" t="s">
        <v>65</v>
      </c>
      <c r="G3" s="126" t="s">
        <v>66</v>
      </c>
      <c r="H3" s="126" t="s">
        <v>6</v>
      </c>
      <c r="I3" s="126" t="s">
        <v>67</v>
      </c>
      <c r="J3" s="127" t="s">
        <v>68</v>
      </c>
      <c r="K3" s="126" t="s">
        <v>10</v>
      </c>
    </row>
    <row r="4" spans="1:15" s="27" customFormat="1" ht="19.5" customHeight="1" x14ac:dyDescent="0.25">
      <c r="A4" s="104"/>
      <c r="B4" s="126"/>
      <c r="C4" s="126"/>
      <c r="D4" s="126"/>
      <c r="E4" s="126"/>
      <c r="F4" s="126"/>
      <c r="G4" s="126"/>
      <c r="H4" s="126"/>
      <c r="I4" s="126"/>
      <c r="J4" s="127"/>
      <c r="K4" s="126"/>
    </row>
    <row r="5" spans="1:15" s="27" customFormat="1" ht="6" customHeight="1" x14ac:dyDescent="0.25">
      <c r="A5" s="104"/>
      <c r="B5" s="126"/>
      <c r="C5" s="126"/>
      <c r="D5" s="126"/>
      <c r="E5" s="126"/>
      <c r="F5" s="126"/>
      <c r="G5" s="126"/>
      <c r="H5" s="126"/>
      <c r="I5" s="126"/>
      <c r="J5" s="127"/>
      <c r="K5" s="126"/>
    </row>
    <row r="6" spans="1:15" s="44" customFormat="1" ht="11.25" customHeight="1" x14ac:dyDescent="0.2">
      <c r="A6" s="42" t="s">
        <v>3</v>
      </c>
      <c r="B6" s="43">
        <v>1</v>
      </c>
      <c r="C6" s="43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</row>
    <row r="7" spans="1:15" s="30" customFormat="1" ht="18" customHeight="1" x14ac:dyDescent="0.25">
      <c r="A7" s="50" t="s">
        <v>26</v>
      </c>
      <c r="B7" s="28">
        <f t="shared" ref="B7:K7" si="0">SUM(B8:B28)</f>
        <v>35024</v>
      </c>
      <c r="C7" s="28">
        <f t="shared" si="0"/>
        <v>15805</v>
      </c>
      <c r="D7" s="28">
        <f t="shared" si="0"/>
        <v>3664</v>
      </c>
      <c r="E7" s="74">
        <f t="shared" si="0"/>
        <v>3057</v>
      </c>
      <c r="F7" s="28">
        <f t="shared" si="0"/>
        <v>461</v>
      </c>
      <c r="G7" s="28">
        <f t="shared" si="0"/>
        <v>621</v>
      </c>
      <c r="H7" s="28">
        <f t="shared" si="0"/>
        <v>13672</v>
      </c>
      <c r="I7" s="28">
        <f t="shared" si="0"/>
        <v>23812</v>
      </c>
      <c r="J7" s="28">
        <f t="shared" si="0"/>
        <v>7269</v>
      </c>
      <c r="K7" s="28">
        <f t="shared" si="0"/>
        <v>6200</v>
      </c>
      <c r="L7" s="29"/>
      <c r="O7" s="33"/>
    </row>
    <row r="8" spans="1:15" s="33" customFormat="1" ht="18" customHeight="1" x14ac:dyDescent="0.25">
      <c r="A8" s="51" t="s">
        <v>27</v>
      </c>
      <c r="B8" s="31">
        <f>[17]Шаблон!$M8+[17]Шаблон!$K8-[17]Шаблон!$L8+[14]Матриця!$I12</f>
        <v>1609</v>
      </c>
      <c r="C8" s="31">
        <f>[14]Матриця!$I12</f>
        <v>907</v>
      </c>
      <c r="D8" s="31">
        <f>[14]Матриця!$AD12+[17]Шаблон!$D8</f>
        <v>217</v>
      </c>
      <c r="E8" s="71">
        <f>[14]Матриця!$AD12</f>
        <v>215</v>
      </c>
      <c r="F8" s="31">
        <f>[18]Шаблон!$J8</f>
        <v>53</v>
      </c>
      <c r="G8" s="31">
        <f>[18]Шаблон!$K8+[18]Шаблон!$L8+[17]Шаблон!$G8</f>
        <v>58</v>
      </c>
      <c r="H8" s="46">
        <f>'[7]1'!$I11</f>
        <v>885</v>
      </c>
      <c r="I8" s="46">
        <f>[17]Шаблон!$M8+[14]Матриця!$AL12</f>
        <v>1092</v>
      </c>
      <c r="J8" s="46">
        <f>[14]Матриця!$AL12</f>
        <v>393</v>
      </c>
      <c r="K8" s="46">
        <f>[18]Шаблон!$T8</f>
        <v>372</v>
      </c>
      <c r="L8" s="29"/>
      <c r="M8" s="32"/>
    </row>
    <row r="9" spans="1:15" s="34" customFormat="1" ht="18" customHeight="1" x14ac:dyDescent="0.25">
      <c r="A9" s="52" t="s">
        <v>28</v>
      </c>
      <c r="B9" s="85">
        <f>[17]Шаблон!$M9+[17]Шаблон!$K9-[17]Шаблон!$L9+[14]Матриця!$I13</f>
        <v>1278</v>
      </c>
      <c r="C9" s="85">
        <f>[14]Матриця!$I13</f>
        <v>419</v>
      </c>
      <c r="D9" s="85">
        <f>[14]Матриця!$AD13+[17]Шаблон!$D9</f>
        <v>122</v>
      </c>
      <c r="E9" s="71">
        <f>[14]Матриця!$AD13</f>
        <v>86</v>
      </c>
      <c r="F9" s="85">
        <f>[18]Шаблон!$J9</f>
        <v>18</v>
      </c>
      <c r="G9" s="85">
        <f>[18]Шаблон!$K9+[18]Шаблон!$L9+[17]Шаблон!$G9</f>
        <v>34</v>
      </c>
      <c r="H9" s="46">
        <f>'[7]1'!$I12</f>
        <v>360</v>
      </c>
      <c r="I9" s="46">
        <f>[17]Шаблон!$M9+[14]Матриця!$AL13</f>
        <v>1036</v>
      </c>
      <c r="J9" s="46">
        <f>[14]Матриця!$AL13</f>
        <v>211</v>
      </c>
      <c r="K9" s="46">
        <f>[18]Шаблон!$T9</f>
        <v>200</v>
      </c>
      <c r="L9" s="29"/>
      <c r="M9" s="32"/>
    </row>
    <row r="10" spans="1:15" s="33" customFormat="1" ht="18" customHeight="1" x14ac:dyDescent="0.25">
      <c r="A10" s="52" t="s">
        <v>29</v>
      </c>
      <c r="B10" s="85">
        <f>[17]Шаблон!$M10+[17]Шаблон!$K10-[17]Шаблон!$L10+[14]Матриця!$I14</f>
        <v>736</v>
      </c>
      <c r="C10" s="85">
        <f>[14]Матриця!$I14</f>
        <v>407</v>
      </c>
      <c r="D10" s="85">
        <f>[14]Матриця!$AD14+[17]Шаблон!$D10</f>
        <v>95</v>
      </c>
      <c r="E10" s="71">
        <f>[14]Матриця!$AD14</f>
        <v>83</v>
      </c>
      <c r="F10" s="85">
        <f>[18]Шаблон!$J10</f>
        <v>21</v>
      </c>
      <c r="G10" s="85">
        <f>[18]Шаблон!$K10+[18]Шаблон!$L10+[17]Шаблон!$G10</f>
        <v>21</v>
      </c>
      <c r="H10" s="46">
        <f>'[7]1'!$I13</f>
        <v>388</v>
      </c>
      <c r="I10" s="46">
        <f>[17]Шаблон!$M10+[14]Матриця!$AL14</f>
        <v>516</v>
      </c>
      <c r="J10" s="46">
        <f>[14]Матриця!$AL14</f>
        <v>206</v>
      </c>
      <c r="K10" s="46">
        <f>[18]Шаблон!$T10</f>
        <v>174</v>
      </c>
      <c r="L10" s="29"/>
      <c r="M10" s="32"/>
    </row>
    <row r="11" spans="1:15" s="33" customFormat="1" ht="18" customHeight="1" x14ac:dyDescent="0.25">
      <c r="A11" s="52" t="s">
        <v>30</v>
      </c>
      <c r="B11" s="85">
        <f>[17]Шаблон!$M11+[17]Шаблон!$K11-[17]Шаблон!$L11+[14]Матриця!$I15</f>
        <v>1023</v>
      </c>
      <c r="C11" s="85">
        <f>[14]Матриця!$I15</f>
        <v>754</v>
      </c>
      <c r="D11" s="85">
        <f>[14]Матриця!$AD15+[17]Шаблон!$D11</f>
        <v>154</v>
      </c>
      <c r="E11" s="71">
        <f>[14]Матриця!$AD15</f>
        <v>140</v>
      </c>
      <c r="F11" s="85">
        <f>[18]Шаблон!$J11</f>
        <v>18</v>
      </c>
      <c r="G11" s="85">
        <f>[18]Шаблон!$K11+[18]Шаблон!$L11+[17]Шаблон!$G11</f>
        <v>31</v>
      </c>
      <c r="H11" s="46">
        <f>'[7]1'!$I14</f>
        <v>742</v>
      </c>
      <c r="I11" s="46">
        <f>[17]Шаблон!$M11+[14]Матриця!$AL15</f>
        <v>638</v>
      </c>
      <c r="J11" s="46">
        <f>[14]Матриця!$AL15</f>
        <v>377</v>
      </c>
      <c r="K11" s="46">
        <f>[18]Шаблон!$T11</f>
        <v>253</v>
      </c>
      <c r="L11" s="29"/>
      <c r="M11" s="32"/>
    </row>
    <row r="12" spans="1:15" s="33" customFormat="1" ht="18" customHeight="1" x14ac:dyDescent="0.25">
      <c r="A12" s="52" t="s">
        <v>31</v>
      </c>
      <c r="B12" s="85">
        <f>[17]Шаблон!$M12+[17]Шаблон!$K12-[17]Шаблон!$L12+[14]Матриця!$I16</f>
        <v>750</v>
      </c>
      <c r="C12" s="85">
        <f>[14]Матриця!$I16</f>
        <v>407</v>
      </c>
      <c r="D12" s="85">
        <f>[14]Матриця!$AD16+[17]Шаблон!$D12</f>
        <v>100</v>
      </c>
      <c r="E12" s="71">
        <f>[14]Матриця!$AD16</f>
        <v>99</v>
      </c>
      <c r="F12" s="85">
        <f>[18]Шаблон!$J12</f>
        <v>0</v>
      </c>
      <c r="G12" s="85">
        <f>[18]Шаблон!$K12+[18]Шаблон!$L12+[17]Шаблон!$G12</f>
        <v>48</v>
      </c>
      <c r="H12" s="46">
        <f>'[7]1'!$I15</f>
        <v>357</v>
      </c>
      <c r="I12" s="46">
        <f>[17]Шаблон!$M12+[14]Матриця!$AL16</f>
        <v>529</v>
      </c>
      <c r="J12" s="46">
        <f>[14]Матриця!$AL16</f>
        <v>195</v>
      </c>
      <c r="K12" s="46">
        <f>[18]Шаблон!$T12</f>
        <v>176</v>
      </c>
      <c r="L12" s="29"/>
      <c r="M12" s="32"/>
    </row>
    <row r="13" spans="1:15" s="33" customFormat="1" ht="18" customHeight="1" x14ac:dyDescent="0.25">
      <c r="A13" s="52" t="s">
        <v>32</v>
      </c>
      <c r="B13" s="85">
        <f>[17]Шаблон!$M13+[17]Шаблон!$K13-[17]Шаблон!$L13+[14]Матриця!$I17</f>
        <v>994</v>
      </c>
      <c r="C13" s="85">
        <f>[14]Матриця!$I17</f>
        <v>524</v>
      </c>
      <c r="D13" s="85">
        <f>[14]Матриця!$AD17+[17]Шаблон!$D13</f>
        <v>118</v>
      </c>
      <c r="E13" s="71">
        <f>[14]Матриця!$AD17</f>
        <v>86</v>
      </c>
      <c r="F13" s="85">
        <f>[18]Шаблон!$J13</f>
        <v>11</v>
      </c>
      <c r="G13" s="85">
        <f>[18]Шаблон!$K13+[18]Шаблон!$L13+[17]Шаблон!$G13</f>
        <v>13</v>
      </c>
      <c r="H13" s="46">
        <f>'[7]1'!$I16</f>
        <v>453</v>
      </c>
      <c r="I13" s="46">
        <f>[17]Шаблон!$M13+[14]Матриця!$AL17</f>
        <v>696</v>
      </c>
      <c r="J13" s="46">
        <f>[14]Матриця!$AL17</f>
        <v>271</v>
      </c>
      <c r="K13" s="46">
        <f>[18]Шаблон!$T13</f>
        <v>237</v>
      </c>
      <c r="L13" s="29"/>
      <c r="M13" s="32"/>
    </row>
    <row r="14" spans="1:15" s="33" customFormat="1" ht="18" customHeight="1" x14ac:dyDescent="0.25">
      <c r="A14" s="52" t="s">
        <v>33</v>
      </c>
      <c r="B14" s="85">
        <f>[17]Шаблон!$M14+[17]Шаблон!$K14-[17]Шаблон!$L14+[14]Матриця!$I18</f>
        <v>379</v>
      </c>
      <c r="C14" s="85">
        <f>[14]Матриця!$I18</f>
        <v>294</v>
      </c>
      <c r="D14" s="85">
        <f>[14]Матриця!$AD18+[17]Шаблон!$D14</f>
        <v>22</v>
      </c>
      <c r="E14" s="71">
        <f>[14]Матриця!$AD18</f>
        <v>21</v>
      </c>
      <c r="F14" s="85">
        <f>[18]Шаблон!$J14</f>
        <v>0</v>
      </c>
      <c r="G14" s="85">
        <f>[18]Шаблон!$K14+[18]Шаблон!$L14+[17]Шаблон!$G14</f>
        <v>0</v>
      </c>
      <c r="H14" s="46">
        <f>'[7]1'!$I17</f>
        <v>251</v>
      </c>
      <c r="I14" s="46">
        <f>[17]Шаблон!$M14+[14]Матриця!$AL18</f>
        <v>291</v>
      </c>
      <c r="J14" s="46">
        <f>[14]Матриця!$AL18</f>
        <v>209</v>
      </c>
      <c r="K14" s="46">
        <f>[18]Шаблон!$T14</f>
        <v>191</v>
      </c>
      <c r="L14" s="29"/>
      <c r="M14" s="32"/>
    </row>
    <row r="15" spans="1:15" s="33" customFormat="1" ht="18" customHeight="1" x14ac:dyDescent="0.25">
      <c r="A15" s="52" t="s">
        <v>34</v>
      </c>
      <c r="B15" s="85">
        <f>[17]Шаблон!$M15+[17]Шаблон!$K15-[17]Шаблон!$L15+[14]Матриця!$I19</f>
        <v>1058</v>
      </c>
      <c r="C15" s="85">
        <f>[14]Матриця!$I19</f>
        <v>474</v>
      </c>
      <c r="D15" s="85">
        <f>[14]Матриця!$AD19+[17]Шаблон!$D15</f>
        <v>123</v>
      </c>
      <c r="E15" s="71">
        <f>[14]Матриця!$AD19</f>
        <v>119</v>
      </c>
      <c r="F15" s="85">
        <f>[18]Шаблон!$J15</f>
        <v>39</v>
      </c>
      <c r="G15" s="85">
        <f>[18]Шаблон!$K15+[18]Шаблон!$L15+[17]Шаблон!$G15</f>
        <v>24</v>
      </c>
      <c r="H15" s="46">
        <f>'[7]1'!$I18</f>
        <v>416</v>
      </c>
      <c r="I15" s="46">
        <f>[17]Шаблон!$M15+[14]Матриця!$AL19</f>
        <v>770</v>
      </c>
      <c r="J15" s="46">
        <f>[14]Матриця!$AL19</f>
        <v>203</v>
      </c>
      <c r="K15" s="46">
        <f>[18]Шаблон!$T15</f>
        <v>162</v>
      </c>
      <c r="L15" s="29"/>
      <c r="M15" s="32"/>
    </row>
    <row r="16" spans="1:15" s="33" customFormat="1" ht="18" customHeight="1" x14ac:dyDescent="0.25">
      <c r="A16" s="52" t="s">
        <v>35</v>
      </c>
      <c r="B16" s="85">
        <f>[17]Шаблон!$M16+[17]Шаблон!$K16-[17]Шаблон!$L16+[14]Матриця!$I20</f>
        <v>641</v>
      </c>
      <c r="C16" s="85">
        <f>[14]Матриця!$I20</f>
        <v>272</v>
      </c>
      <c r="D16" s="85">
        <f>[14]Матриця!$AD20+[17]Шаблон!$D16</f>
        <v>59</v>
      </c>
      <c r="E16" s="71">
        <f>[14]Матриця!$AD20</f>
        <v>51</v>
      </c>
      <c r="F16" s="85">
        <f>[18]Шаблон!$J16</f>
        <v>5</v>
      </c>
      <c r="G16" s="85">
        <f>[18]Шаблон!$K16+[18]Шаблон!$L16+[17]Шаблон!$G16</f>
        <v>21</v>
      </c>
      <c r="H16" s="46">
        <f>'[7]1'!$I19</f>
        <v>267</v>
      </c>
      <c r="I16" s="46">
        <f>[17]Шаблон!$M16+[14]Матриця!$AL20</f>
        <v>496</v>
      </c>
      <c r="J16" s="46">
        <f>[14]Матриця!$AL20</f>
        <v>127</v>
      </c>
      <c r="K16" s="46">
        <f>[18]Шаблон!$T16</f>
        <v>118</v>
      </c>
      <c r="L16" s="29"/>
      <c r="M16" s="32"/>
    </row>
    <row r="17" spans="1:13" s="33" customFormat="1" ht="18" customHeight="1" x14ac:dyDescent="0.25">
      <c r="A17" s="52" t="s">
        <v>36</v>
      </c>
      <c r="B17" s="85">
        <f>[17]Шаблон!$M17+[17]Шаблон!$K17-[17]Шаблон!$L17+[14]Матриця!$I21</f>
        <v>806</v>
      </c>
      <c r="C17" s="85">
        <f>[14]Матриця!$I21</f>
        <v>576</v>
      </c>
      <c r="D17" s="85">
        <f>[14]Матриця!$AD21+[17]Шаблон!$D17</f>
        <v>124</v>
      </c>
      <c r="E17" s="71">
        <f>[14]Матриця!$AD21</f>
        <v>94</v>
      </c>
      <c r="F17" s="85">
        <f>[18]Шаблон!$J17</f>
        <v>4</v>
      </c>
      <c r="G17" s="85">
        <f>[18]Шаблон!$K17+[18]Шаблон!$L17+[17]Шаблон!$G17</f>
        <v>3</v>
      </c>
      <c r="H17" s="46">
        <f>'[7]1'!$I20</f>
        <v>468</v>
      </c>
      <c r="I17" s="46">
        <f>[17]Шаблон!$M17+[14]Матриця!$AL21</f>
        <v>461</v>
      </c>
      <c r="J17" s="46">
        <f>[14]Матриця!$AL21</f>
        <v>280</v>
      </c>
      <c r="K17" s="46">
        <f>[18]Шаблон!$T17</f>
        <v>253</v>
      </c>
      <c r="L17" s="29"/>
      <c r="M17" s="32"/>
    </row>
    <row r="18" spans="1:13" s="33" customFormat="1" ht="18" customHeight="1" x14ac:dyDescent="0.25">
      <c r="A18" s="52" t="s">
        <v>37</v>
      </c>
      <c r="B18" s="85">
        <f>[17]Шаблон!$M18+[17]Шаблон!$K18-[17]Шаблон!$L18+[14]Матриця!$I22</f>
        <v>894</v>
      </c>
      <c r="C18" s="85">
        <f>[14]Матриця!$I22</f>
        <v>506</v>
      </c>
      <c r="D18" s="85">
        <f>[14]Матриця!$AD22+[17]Шаблон!$D18</f>
        <v>128</v>
      </c>
      <c r="E18" s="71">
        <f>[14]Матриця!$AD22</f>
        <v>122</v>
      </c>
      <c r="F18" s="85">
        <f>[18]Шаблон!$J18</f>
        <v>12</v>
      </c>
      <c r="G18" s="85">
        <f>[18]Шаблон!$K18+[18]Шаблон!$L18+[17]Шаблон!$G18</f>
        <v>15</v>
      </c>
      <c r="H18" s="46">
        <f>'[7]1'!$I21</f>
        <v>446</v>
      </c>
      <c r="I18" s="46">
        <f>[17]Шаблон!$M18+[14]Матриця!$AL22</f>
        <v>621</v>
      </c>
      <c r="J18" s="46">
        <f>[14]Матриця!$AL22</f>
        <v>237</v>
      </c>
      <c r="K18" s="46">
        <f>[18]Шаблон!$T18</f>
        <v>187</v>
      </c>
      <c r="L18" s="29"/>
      <c r="M18" s="32"/>
    </row>
    <row r="19" spans="1:13" s="33" customFormat="1" ht="18" customHeight="1" x14ac:dyDescent="0.25">
      <c r="A19" s="52" t="s">
        <v>38</v>
      </c>
      <c r="B19" s="85">
        <f>[17]Шаблон!$M19+[17]Шаблон!$K19-[17]Шаблон!$L19+[14]Матриця!$I23</f>
        <v>1854</v>
      </c>
      <c r="C19" s="85">
        <f>[14]Матриця!$I23</f>
        <v>829</v>
      </c>
      <c r="D19" s="85">
        <f>[14]Матриця!$AD23+[17]Шаблон!$D19</f>
        <v>243</v>
      </c>
      <c r="E19" s="71">
        <f>[14]Матриця!$AD23</f>
        <v>206</v>
      </c>
      <c r="F19" s="85">
        <f>[18]Шаблон!$J19</f>
        <v>25</v>
      </c>
      <c r="G19" s="85">
        <f>[18]Шаблон!$K19+[18]Шаблон!$L19+[17]Шаблон!$G19</f>
        <v>37</v>
      </c>
      <c r="H19" s="46">
        <f>'[7]1'!$I22</f>
        <v>782</v>
      </c>
      <c r="I19" s="46">
        <f>[17]Шаблон!$M19+[14]Матриця!$AL23</f>
        <v>1231</v>
      </c>
      <c r="J19" s="46">
        <f>[14]Матриця!$AL23</f>
        <v>362</v>
      </c>
      <c r="K19" s="46">
        <f>[18]Шаблон!$T19</f>
        <v>326</v>
      </c>
      <c r="L19" s="29"/>
      <c r="M19" s="32"/>
    </row>
    <row r="20" spans="1:13" s="33" customFormat="1" ht="18" customHeight="1" x14ac:dyDescent="0.25">
      <c r="A20" s="52" t="s">
        <v>39</v>
      </c>
      <c r="B20" s="85">
        <f>[17]Шаблон!$M20+[17]Шаблон!$K20-[17]Шаблон!$L20+[14]Матриця!$I24</f>
        <v>609</v>
      </c>
      <c r="C20" s="85">
        <f>[14]Матриця!$I24</f>
        <v>322</v>
      </c>
      <c r="D20" s="85">
        <f>[14]Матриця!$AD24+[17]Шаблон!$D20</f>
        <v>147</v>
      </c>
      <c r="E20" s="71">
        <f>[14]Матриця!$AD24</f>
        <v>135</v>
      </c>
      <c r="F20" s="85">
        <f>[18]Шаблон!$J20</f>
        <v>21</v>
      </c>
      <c r="G20" s="85">
        <f>[18]Шаблон!$K20+[18]Шаблон!$L20+[17]Шаблон!$G20</f>
        <v>65</v>
      </c>
      <c r="H20" s="46">
        <f>'[7]1'!$I23</f>
        <v>276</v>
      </c>
      <c r="I20" s="46">
        <f>[17]Шаблон!$M20+[14]Матриця!$AL24</f>
        <v>388</v>
      </c>
      <c r="J20" s="46">
        <f>[14]Матриця!$AL24</f>
        <v>123</v>
      </c>
      <c r="K20" s="46">
        <f>[18]Шаблон!$T20</f>
        <v>103</v>
      </c>
      <c r="L20" s="29"/>
      <c r="M20" s="32"/>
    </row>
    <row r="21" spans="1:13" s="33" customFormat="1" ht="18" customHeight="1" x14ac:dyDescent="0.25">
      <c r="A21" s="52" t="s">
        <v>40</v>
      </c>
      <c r="B21" s="85">
        <f>[17]Шаблон!$M21+[17]Шаблон!$K21-[17]Шаблон!$L21+[14]Матриця!$I25</f>
        <v>601</v>
      </c>
      <c r="C21" s="85">
        <f>[14]Матриця!$I25</f>
        <v>348</v>
      </c>
      <c r="D21" s="85">
        <f>[14]Матриця!$AD25+[17]Шаблон!$D21</f>
        <v>102</v>
      </c>
      <c r="E21" s="71">
        <f>[14]Матриця!$AD25</f>
        <v>88</v>
      </c>
      <c r="F21" s="85">
        <f>[18]Шаблон!$J21</f>
        <v>4</v>
      </c>
      <c r="G21" s="85">
        <f>[18]Шаблон!$K21+[18]Шаблон!$L21+[17]Шаблон!$G21</f>
        <v>17</v>
      </c>
      <c r="H21" s="46">
        <f>'[7]1'!$I24</f>
        <v>263</v>
      </c>
      <c r="I21" s="46">
        <f>[17]Шаблон!$M21+[14]Матриця!$AL25</f>
        <v>345</v>
      </c>
      <c r="J21" s="46">
        <f>[14]Матриця!$AL25</f>
        <v>133</v>
      </c>
      <c r="K21" s="46">
        <f>[18]Шаблон!$T21</f>
        <v>114</v>
      </c>
      <c r="L21" s="29"/>
      <c r="M21" s="32"/>
    </row>
    <row r="22" spans="1:13" s="33" customFormat="1" ht="18" customHeight="1" x14ac:dyDescent="0.25">
      <c r="A22" s="52" t="s">
        <v>41</v>
      </c>
      <c r="B22" s="85">
        <f>[17]Шаблон!$M22+[17]Шаблон!$K22-[17]Шаблон!$L22+[14]Матриця!$I26</f>
        <v>420</v>
      </c>
      <c r="C22" s="85">
        <f>[14]Матриця!$I26</f>
        <v>400</v>
      </c>
      <c r="D22" s="85">
        <f>[14]Матриця!$AD26+[17]Шаблон!$D22</f>
        <v>101</v>
      </c>
      <c r="E22" s="71">
        <f>[14]Матриця!$AD26</f>
        <v>89</v>
      </c>
      <c r="F22" s="85">
        <f>[18]Шаблон!$J22</f>
        <v>17</v>
      </c>
      <c r="G22" s="85">
        <f>[18]Шаблон!$K22+[18]Шаблон!$L22+[17]Шаблон!$G22</f>
        <v>7</v>
      </c>
      <c r="H22" s="46">
        <f>'[7]1'!$I25</f>
        <v>394</v>
      </c>
      <c r="I22" s="46">
        <f>[17]Шаблон!$M22+[14]Матриця!$AL26</f>
        <v>193</v>
      </c>
      <c r="J22" s="46">
        <f>[14]Матриця!$AL26</f>
        <v>186</v>
      </c>
      <c r="K22" s="46">
        <f>[18]Шаблон!$T22</f>
        <v>154</v>
      </c>
      <c r="L22" s="29"/>
      <c r="M22" s="32"/>
    </row>
    <row r="23" spans="1:13" s="33" customFormat="1" ht="18" customHeight="1" x14ac:dyDescent="0.25">
      <c r="A23" s="52" t="s">
        <v>42</v>
      </c>
      <c r="B23" s="85">
        <f>[17]Шаблон!$M23+[17]Шаблон!$K23-[17]Шаблон!$L23+[14]Матриця!$I27</f>
        <v>653</v>
      </c>
      <c r="C23" s="85">
        <f>[14]Матриця!$I27</f>
        <v>419</v>
      </c>
      <c r="D23" s="85">
        <f>[14]Матриця!$AD27+[17]Шаблон!$D23</f>
        <v>49</v>
      </c>
      <c r="E23" s="71">
        <f>[14]Матриця!$AD27</f>
        <v>45</v>
      </c>
      <c r="F23" s="85">
        <f>[18]Шаблон!$J23</f>
        <v>1</v>
      </c>
      <c r="G23" s="85">
        <f>[18]Шаблон!$K23+[18]Шаблон!$L23+[17]Шаблон!$G23</f>
        <v>1</v>
      </c>
      <c r="H23" s="46">
        <f>'[7]1'!$I26</f>
        <v>304</v>
      </c>
      <c r="I23" s="46">
        <f>[17]Шаблон!$M23+[14]Матриця!$AL27</f>
        <v>497</v>
      </c>
      <c r="J23" s="46">
        <f>[14]Матриця!$AL27</f>
        <v>265</v>
      </c>
      <c r="K23" s="46">
        <f>[18]Шаблон!$T23</f>
        <v>196</v>
      </c>
      <c r="L23" s="29"/>
      <c r="M23" s="32"/>
    </row>
    <row r="24" spans="1:13" s="33" customFormat="1" ht="18" customHeight="1" x14ac:dyDescent="0.25">
      <c r="A24" s="52" t="s">
        <v>43</v>
      </c>
      <c r="B24" s="85">
        <f>[17]Шаблон!$M24+[17]Шаблон!$K24-[17]Шаблон!$L24+[14]Матриця!$I28</f>
        <v>612</v>
      </c>
      <c r="C24" s="85">
        <f>[14]Матриця!$I28</f>
        <v>372</v>
      </c>
      <c r="D24" s="85">
        <f>[14]Матриця!$AD28+[17]Шаблон!$D24</f>
        <v>59</v>
      </c>
      <c r="E24" s="71">
        <f>[14]Матриця!$AD28</f>
        <v>49</v>
      </c>
      <c r="F24" s="85">
        <f>[18]Шаблон!$J24</f>
        <v>1</v>
      </c>
      <c r="G24" s="85">
        <f>[18]Шаблон!$K24+[18]Шаблон!$L24+[17]Шаблон!$G24</f>
        <v>8</v>
      </c>
      <c r="H24" s="46">
        <f>'[7]1'!$I27</f>
        <v>317</v>
      </c>
      <c r="I24" s="46">
        <f>[17]Шаблон!$M24+[14]Матриця!$AL28</f>
        <v>446</v>
      </c>
      <c r="J24" s="46">
        <f>[14]Матриця!$AL28</f>
        <v>226</v>
      </c>
      <c r="K24" s="46">
        <f>[18]Шаблон!$T24</f>
        <v>198</v>
      </c>
      <c r="L24" s="29"/>
      <c r="M24" s="32"/>
    </row>
    <row r="25" spans="1:13" s="33" customFormat="1" ht="18" customHeight="1" x14ac:dyDescent="0.25">
      <c r="A25" s="53" t="s">
        <v>44</v>
      </c>
      <c r="B25" s="85">
        <f>[17]Шаблон!$M25+[17]Шаблон!$K25-[17]Шаблон!$L25+[14]Матриця!$I29</f>
        <v>1067</v>
      </c>
      <c r="C25" s="85">
        <f>[14]Матриця!$I29</f>
        <v>628</v>
      </c>
      <c r="D25" s="85">
        <f>[14]Матриця!$AD29+[17]Шаблон!$D25</f>
        <v>126</v>
      </c>
      <c r="E25" s="71">
        <f>[14]Матриця!$AD29</f>
        <v>111</v>
      </c>
      <c r="F25" s="85">
        <f>[18]Шаблон!$J25</f>
        <v>12</v>
      </c>
      <c r="G25" s="85">
        <f>[18]Шаблон!$K25+[18]Шаблон!$L25+[17]Шаблон!$G25</f>
        <v>46</v>
      </c>
      <c r="H25" s="46">
        <f>'[7]1'!$I28</f>
        <v>582</v>
      </c>
      <c r="I25" s="46">
        <f>[17]Шаблон!$M25+[14]Матриця!$AL29</f>
        <v>673</v>
      </c>
      <c r="J25" s="46">
        <f>[14]Матриця!$AL29</f>
        <v>257</v>
      </c>
      <c r="K25" s="46">
        <f>[18]Шаблон!$T25</f>
        <v>225</v>
      </c>
      <c r="L25" s="29"/>
      <c r="M25" s="32"/>
    </row>
    <row r="26" spans="1:13" s="33" customFormat="1" ht="18" customHeight="1" x14ac:dyDescent="0.25">
      <c r="A26" s="52" t="s">
        <v>45</v>
      </c>
      <c r="B26" s="85">
        <f>[17]Шаблон!$M26+[17]Шаблон!$K26-[17]Шаблон!$L26+[14]Матриця!$I30</f>
        <v>11897</v>
      </c>
      <c r="C26" s="85">
        <f>[14]Матриця!$I30</f>
        <v>4394</v>
      </c>
      <c r="D26" s="85">
        <f>[14]Матриця!$AD30+[17]Шаблон!$D26</f>
        <v>845</v>
      </c>
      <c r="E26" s="71">
        <f>[14]Матриця!$AD30</f>
        <v>719</v>
      </c>
      <c r="F26" s="85">
        <f>[18]Шаблон!$J26</f>
        <v>98</v>
      </c>
      <c r="G26" s="85">
        <f>[18]Шаблон!$K26+[18]Шаблон!$L26+[17]Шаблон!$G26</f>
        <v>46</v>
      </c>
      <c r="H26" s="46">
        <f>'[7]1'!$I29</f>
        <v>3234</v>
      </c>
      <c r="I26" s="46">
        <f>[17]Шаблон!$M26+[14]Матриця!$AL30</f>
        <v>7551</v>
      </c>
      <c r="J26" s="46">
        <f>[14]Матриця!$AL30</f>
        <v>1918</v>
      </c>
      <c r="K26" s="46">
        <f>[18]Шаблон!$T26</f>
        <v>1601</v>
      </c>
      <c r="L26" s="29"/>
      <c r="M26" s="32"/>
    </row>
    <row r="27" spans="1:13" s="33" customFormat="1" ht="18" customHeight="1" x14ac:dyDescent="0.25">
      <c r="A27" s="52" t="s">
        <v>46</v>
      </c>
      <c r="B27" s="85">
        <f>[17]Шаблон!$M27+[17]Шаблон!$K27-[17]Шаблон!$L27+[14]Матриця!$I31</f>
        <v>3993</v>
      </c>
      <c r="C27" s="85">
        <f>[14]Матриця!$I31</f>
        <v>1333</v>
      </c>
      <c r="D27" s="85">
        <f>[14]Матриця!$AD31+[17]Шаблон!$D27</f>
        <v>279</v>
      </c>
      <c r="E27" s="71">
        <f>[14]Матриця!$AD31</f>
        <v>223</v>
      </c>
      <c r="F27" s="85">
        <f>[18]Шаблон!$J27</f>
        <v>55</v>
      </c>
      <c r="G27" s="85">
        <f>[18]Шаблон!$K27+[18]Шаблон!$L27+[17]Шаблон!$G27</f>
        <v>95</v>
      </c>
      <c r="H27" s="46">
        <f>'[7]1'!$I30</f>
        <v>1287</v>
      </c>
      <c r="I27" s="46">
        <f>[17]Шаблон!$M27+[14]Матриця!$AL31</f>
        <v>3180</v>
      </c>
      <c r="J27" s="46">
        <f>[14]Матриця!$AL31</f>
        <v>619</v>
      </c>
      <c r="K27" s="46">
        <f>[18]Шаблон!$T27</f>
        <v>539</v>
      </c>
      <c r="L27" s="29"/>
      <c r="M27" s="32"/>
    </row>
    <row r="28" spans="1:13" s="33" customFormat="1" ht="18" customHeight="1" x14ac:dyDescent="0.25">
      <c r="A28" s="54" t="s">
        <v>47</v>
      </c>
      <c r="B28" s="85">
        <f>[17]Шаблон!$M28+[17]Шаблон!$K28-[17]Шаблон!$L28+[14]Матриця!$I32</f>
        <v>3150</v>
      </c>
      <c r="C28" s="85">
        <f>[14]Матриця!$I32</f>
        <v>1220</v>
      </c>
      <c r="D28" s="85">
        <f>[14]Матриця!$AD32+[17]Шаблон!$D28</f>
        <v>451</v>
      </c>
      <c r="E28" s="71">
        <f>[14]Матриця!$AD32</f>
        <v>276</v>
      </c>
      <c r="F28" s="85">
        <f>[18]Шаблон!$J28</f>
        <v>46</v>
      </c>
      <c r="G28" s="85">
        <f>[18]Шаблон!$K28+[18]Шаблон!$L28+[17]Шаблон!$G28</f>
        <v>31</v>
      </c>
      <c r="H28" s="46">
        <f>'[7]1'!$I31</f>
        <v>1200</v>
      </c>
      <c r="I28" s="46">
        <f>[17]Шаблон!$M28+[14]Матриця!$AL32</f>
        <v>2162</v>
      </c>
      <c r="J28" s="46">
        <f>[14]Матриця!$AL32</f>
        <v>471</v>
      </c>
      <c r="K28" s="46">
        <f>[18]Шаблон!$T28</f>
        <v>421</v>
      </c>
      <c r="L28" s="29"/>
      <c r="M28" s="32"/>
    </row>
    <row r="29" spans="1:13" x14ac:dyDescent="0.2">
      <c r="A29" s="35"/>
      <c r="B29" s="35"/>
      <c r="C29" s="35"/>
      <c r="D29" s="35"/>
      <c r="E29" s="35"/>
      <c r="F29" s="38"/>
      <c r="G29" s="38"/>
      <c r="H29" s="38"/>
      <c r="I29" s="38"/>
      <c r="J29" s="38"/>
    </row>
    <row r="30" spans="1:13" x14ac:dyDescent="0.2">
      <c r="A30" s="39"/>
      <c r="B30" s="39"/>
      <c r="C30" s="39"/>
      <c r="D30" s="39"/>
      <c r="E30" s="39"/>
      <c r="F30" s="40"/>
      <c r="G30" s="40"/>
      <c r="H30" s="40"/>
      <c r="I30" s="40"/>
      <c r="J30" s="40"/>
    </row>
    <row r="31" spans="1:13" x14ac:dyDescent="0.2">
      <c r="A31" s="39"/>
      <c r="B31" s="39"/>
      <c r="C31" s="39"/>
      <c r="D31" s="39"/>
      <c r="E31" s="39"/>
      <c r="F31" s="40"/>
      <c r="G31" s="40"/>
      <c r="H31" s="40"/>
      <c r="I31" s="40"/>
      <c r="J31" s="40"/>
    </row>
    <row r="32" spans="1:13" x14ac:dyDescent="0.2">
      <c r="A32" s="39"/>
      <c r="B32" s="39"/>
      <c r="C32" s="39"/>
      <c r="D32" s="39"/>
      <c r="E32" s="39"/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  <row r="68" spans="6:10" x14ac:dyDescent="0.2">
      <c r="F68" s="40"/>
      <c r="G68" s="40"/>
      <c r="H68" s="40"/>
      <c r="I68" s="40"/>
      <c r="J68" s="40"/>
    </row>
    <row r="69" spans="6:10" x14ac:dyDescent="0.2">
      <c r="F69" s="40"/>
      <c r="G69" s="40"/>
      <c r="H69" s="40"/>
      <c r="I69" s="40"/>
      <c r="J69" s="40"/>
    </row>
    <row r="70" spans="6:10" x14ac:dyDescent="0.2">
      <c r="F70" s="40"/>
      <c r="G70" s="40"/>
      <c r="H70" s="40"/>
      <c r="I70" s="40"/>
      <c r="J70" s="40"/>
    </row>
    <row r="71" spans="6:10" x14ac:dyDescent="0.2">
      <c r="F71" s="40"/>
      <c r="G71" s="40"/>
      <c r="H71" s="40"/>
      <c r="I71" s="40"/>
      <c r="J71" s="40"/>
    </row>
    <row r="72" spans="6:10" x14ac:dyDescent="0.2">
      <c r="F72" s="40"/>
      <c r="G72" s="40"/>
      <c r="H72" s="40"/>
      <c r="I72" s="40"/>
      <c r="J72" s="40"/>
    </row>
    <row r="73" spans="6:10" x14ac:dyDescent="0.2">
      <c r="F73" s="40"/>
      <c r="G73" s="40"/>
      <c r="H73" s="40"/>
      <c r="I73" s="40"/>
      <c r="J73" s="40"/>
    </row>
    <row r="74" spans="6:10" x14ac:dyDescent="0.2">
      <c r="F74" s="40"/>
      <c r="G74" s="40"/>
      <c r="H74" s="40"/>
      <c r="I74" s="40"/>
      <c r="J74" s="40"/>
    </row>
    <row r="75" spans="6:10" x14ac:dyDescent="0.2">
      <c r="F75" s="40"/>
      <c r="G75" s="40"/>
      <c r="H75" s="40"/>
      <c r="I75" s="40"/>
      <c r="J75" s="40"/>
    </row>
    <row r="76" spans="6:10" x14ac:dyDescent="0.2">
      <c r="F76" s="40"/>
      <c r="G76" s="40"/>
      <c r="H76" s="40"/>
      <c r="I76" s="40"/>
      <c r="J76" s="40"/>
    </row>
    <row r="77" spans="6:10" x14ac:dyDescent="0.2">
      <c r="F77" s="40"/>
      <c r="G77" s="40"/>
      <c r="H77" s="40"/>
      <c r="I77" s="40"/>
      <c r="J77" s="40"/>
    </row>
    <row r="78" spans="6:10" x14ac:dyDescent="0.2">
      <c r="F78" s="40"/>
      <c r="G78" s="40"/>
      <c r="H78" s="40"/>
      <c r="I78" s="40"/>
      <c r="J78" s="40"/>
    </row>
    <row r="79" spans="6:10" x14ac:dyDescent="0.2">
      <c r="F79" s="40"/>
      <c r="G79" s="40"/>
      <c r="H79" s="40"/>
      <c r="I79" s="40"/>
      <c r="J79" s="40"/>
    </row>
    <row r="80" spans="6:10" x14ac:dyDescent="0.2">
      <c r="F80" s="40"/>
      <c r="G80" s="40"/>
      <c r="H80" s="40"/>
      <c r="I80" s="40"/>
      <c r="J80" s="40"/>
    </row>
    <row r="81" spans="6:10" x14ac:dyDescent="0.2">
      <c r="F81" s="40"/>
      <c r="G81" s="40"/>
      <c r="H81" s="40"/>
      <c r="I81" s="40"/>
      <c r="J81" s="40"/>
    </row>
    <row r="82" spans="6:10" x14ac:dyDescent="0.2">
      <c r="F82" s="40"/>
      <c r="G82" s="40"/>
      <c r="H82" s="40"/>
      <c r="I82" s="40"/>
      <c r="J82" s="40"/>
    </row>
    <row r="83" spans="6:10" x14ac:dyDescent="0.2">
      <c r="F83" s="40"/>
      <c r="G83" s="40"/>
      <c r="H83" s="40"/>
      <c r="I83" s="40"/>
      <c r="J83" s="40"/>
    </row>
    <row r="84" spans="6:10" x14ac:dyDescent="0.2">
      <c r="F84" s="40"/>
      <c r="G84" s="40"/>
      <c r="H84" s="40"/>
      <c r="I84" s="40"/>
      <c r="J84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I17" sqref="I17"/>
    </sheetView>
  </sheetViews>
  <sheetFormatPr defaultRowHeight="14.25" x14ac:dyDescent="0.2"/>
  <cols>
    <col min="1" max="1" width="29.140625" style="37" customWidth="1"/>
    <col min="2" max="2" width="12" style="37" customWidth="1"/>
    <col min="3" max="3" width="12.85546875" style="37" customWidth="1"/>
    <col min="4" max="4" width="13.140625" style="37" customWidth="1"/>
    <col min="5" max="5" width="12.7109375" style="77" customWidth="1"/>
    <col min="6" max="6" width="11.85546875" style="37" customWidth="1"/>
    <col min="7" max="7" width="13.28515625" style="37" customWidth="1"/>
    <col min="8" max="8" width="14" style="37" customWidth="1"/>
    <col min="9" max="9" width="12.140625" style="37" customWidth="1"/>
    <col min="10" max="10" width="12.7109375" style="37" customWidth="1"/>
    <col min="11" max="11" width="12.140625" style="37" customWidth="1"/>
    <col min="12" max="16384" width="9.140625" style="37"/>
  </cols>
  <sheetData>
    <row r="1" spans="1:15" s="22" customFormat="1" ht="54.75" customHeight="1" x14ac:dyDescent="0.3">
      <c r="A1" s="128" t="s">
        <v>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5" s="25" customFormat="1" ht="14.25" customHeight="1" x14ac:dyDescent="0.25">
      <c r="A2" s="23"/>
      <c r="B2" s="23"/>
      <c r="C2" s="23"/>
      <c r="D2" s="23"/>
      <c r="E2" s="73"/>
      <c r="F2" s="23"/>
      <c r="G2" s="23"/>
      <c r="H2" s="24"/>
      <c r="I2" s="24"/>
      <c r="J2" s="80"/>
      <c r="K2" s="81"/>
    </row>
    <row r="3" spans="1:15" s="26" customFormat="1" ht="67.5" customHeight="1" x14ac:dyDescent="0.25">
      <c r="A3" s="104"/>
      <c r="B3" s="126" t="s">
        <v>62</v>
      </c>
      <c r="C3" s="126" t="s">
        <v>63</v>
      </c>
      <c r="D3" s="126" t="s">
        <v>60</v>
      </c>
      <c r="E3" s="126" t="s">
        <v>64</v>
      </c>
      <c r="F3" s="126" t="s">
        <v>65</v>
      </c>
      <c r="G3" s="126" t="s">
        <v>66</v>
      </c>
      <c r="H3" s="126" t="s">
        <v>69</v>
      </c>
      <c r="I3" s="126" t="s">
        <v>67</v>
      </c>
      <c r="J3" s="127" t="s">
        <v>68</v>
      </c>
      <c r="K3" s="126" t="s">
        <v>10</v>
      </c>
    </row>
    <row r="4" spans="1:15" s="27" customFormat="1" ht="19.5" customHeight="1" x14ac:dyDescent="0.25">
      <c r="A4" s="104"/>
      <c r="B4" s="126"/>
      <c r="C4" s="126"/>
      <c r="D4" s="126"/>
      <c r="E4" s="126"/>
      <c r="F4" s="126"/>
      <c r="G4" s="126"/>
      <c r="H4" s="126"/>
      <c r="I4" s="126"/>
      <c r="J4" s="127"/>
      <c r="K4" s="126"/>
    </row>
    <row r="5" spans="1:15" s="27" customFormat="1" ht="6" customHeight="1" x14ac:dyDescent="0.25">
      <c r="A5" s="104"/>
      <c r="B5" s="126"/>
      <c r="C5" s="126"/>
      <c r="D5" s="126"/>
      <c r="E5" s="126"/>
      <c r="F5" s="126"/>
      <c r="G5" s="126"/>
      <c r="H5" s="126"/>
      <c r="I5" s="126"/>
      <c r="J5" s="127"/>
      <c r="K5" s="126"/>
    </row>
    <row r="6" spans="1:15" s="44" customFormat="1" ht="11.25" customHeight="1" x14ac:dyDescent="0.2">
      <c r="A6" s="42" t="s">
        <v>3</v>
      </c>
      <c r="B6" s="43">
        <v>2</v>
      </c>
      <c r="C6" s="43">
        <v>5</v>
      </c>
      <c r="D6" s="43">
        <v>8</v>
      </c>
      <c r="E6" s="79"/>
      <c r="F6" s="43">
        <v>11</v>
      </c>
      <c r="G6" s="43">
        <v>14</v>
      </c>
      <c r="H6" s="43">
        <v>17</v>
      </c>
      <c r="I6" s="43">
        <v>20</v>
      </c>
      <c r="J6" s="43">
        <v>23</v>
      </c>
      <c r="K6" s="43">
        <v>26</v>
      </c>
    </row>
    <row r="7" spans="1:15" s="30" customFormat="1" ht="18" customHeight="1" x14ac:dyDescent="0.25">
      <c r="A7" s="50" t="s">
        <v>26</v>
      </c>
      <c r="B7" s="28">
        <f t="shared" ref="B7:K7" si="0">SUM(B8:B28)</f>
        <v>33852</v>
      </c>
      <c r="C7" s="28">
        <f t="shared" si="0"/>
        <v>11858</v>
      </c>
      <c r="D7" s="28">
        <f t="shared" si="0"/>
        <v>4060</v>
      </c>
      <c r="E7" s="84">
        <f t="shared" si="0"/>
        <v>3371</v>
      </c>
      <c r="F7" s="28">
        <f t="shared" si="0"/>
        <v>707</v>
      </c>
      <c r="G7" s="28">
        <f t="shared" si="0"/>
        <v>892</v>
      </c>
      <c r="H7" s="28">
        <f t="shared" si="0"/>
        <v>10237</v>
      </c>
      <c r="I7" s="28">
        <f t="shared" si="0"/>
        <v>23941</v>
      </c>
      <c r="J7" s="28">
        <f t="shared" si="0"/>
        <v>4669</v>
      </c>
      <c r="K7" s="28">
        <f t="shared" si="0"/>
        <v>4164</v>
      </c>
      <c r="L7" s="29"/>
      <c r="O7" s="33"/>
    </row>
    <row r="8" spans="1:15" s="33" customFormat="1" ht="18" customHeight="1" x14ac:dyDescent="0.25">
      <c r="A8" s="51" t="s">
        <v>27</v>
      </c>
      <c r="B8" s="31">
        <f>'[19]2020-21'!$C10-'12'!B8</f>
        <v>2008</v>
      </c>
      <c r="C8" s="31">
        <f>'[19]2020-21'!$G10-'12'!C8</f>
        <v>841</v>
      </c>
      <c r="D8" s="31">
        <f>'[19]2020-21'!$O10-'12'!D8</f>
        <v>313</v>
      </c>
      <c r="E8" s="75">
        <f>'[19]2020-21'!$S10-'12'!E8</f>
        <v>313</v>
      </c>
      <c r="F8" s="31">
        <f>'[19]2020-21'!$AV10-'12'!F8</f>
        <v>92</v>
      </c>
      <c r="G8" s="31">
        <f>'[19]2020-21'!$BJ10-'12'!G8</f>
        <v>64</v>
      </c>
      <c r="H8" s="46">
        <f>'[7]1'!$C11-'12'!H8</f>
        <v>823</v>
      </c>
      <c r="I8" s="46">
        <f>'[19]2020-21'!$DH10-'12'!I8</f>
        <v>1499</v>
      </c>
      <c r="J8" s="46">
        <f>'[19]2020-21'!$DL10-'12'!J8</f>
        <v>339</v>
      </c>
      <c r="K8" s="46">
        <f>'[19]2020-21'!$DP10-'12'!K8</f>
        <v>330</v>
      </c>
      <c r="L8" s="29"/>
      <c r="M8" s="32"/>
    </row>
    <row r="9" spans="1:15" s="34" customFormat="1" ht="18" customHeight="1" x14ac:dyDescent="0.25">
      <c r="A9" s="52" t="s">
        <v>28</v>
      </c>
      <c r="B9" s="85">
        <f>'[19]2020-21'!$C11-'12'!B9</f>
        <v>1306</v>
      </c>
      <c r="C9" s="85">
        <f>'[19]2020-21'!$G11-'12'!C9</f>
        <v>333</v>
      </c>
      <c r="D9" s="85">
        <f>'[19]2020-21'!$O11-'12'!D9</f>
        <v>118</v>
      </c>
      <c r="E9" s="85">
        <f>'[19]2020-21'!$S11-'12'!E9</f>
        <v>88</v>
      </c>
      <c r="F9" s="85">
        <f>'[19]2020-21'!$AV11-'12'!F9</f>
        <v>7</v>
      </c>
      <c r="G9" s="85">
        <f>'[19]2020-21'!$BJ11-'12'!G9</f>
        <v>26</v>
      </c>
      <c r="H9" s="46">
        <f>'[7]1'!$C12-'12'!H9</f>
        <v>276</v>
      </c>
      <c r="I9" s="46">
        <f>'[19]2020-21'!$DH11-'12'!I9</f>
        <v>1073</v>
      </c>
      <c r="J9" s="46">
        <f>'[19]2020-21'!$DL11-'12'!J9</f>
        <v>131</v>
      </c>
      <c r="K9" s="46">
        <f>'[19]2020-21'!$DP11-'12'!K9</f>
        <v>125</v>
      </c>
      <c r="L9" s="29"/>
      <c r="M9" s="32"/>
    </row>
    <row r="10" spans="1:15" s="33" customFormat="1" ht="18" customHeight="1" x14ac:dyDescent="0.25">
      <c r="A10" s="52" t="s">
        <v>29</v>
      </c>
      <c r="B10" s="85">
        <f>'[19]2020-21'!$C12-'12'!B10</f>
        <v>672</v>
      </c>
      <c r="C10" s="85">
        <f>'[19]2020-21'!$G12-'12'!C10</f>
        <v>270</v>
      </c>
      <c r="D10" s="85">
        <f>'[19]2020-21'!$O12-'12'!D10</f>
        <v>92</v>
      </c>
      <c r="E10" s="85">
        <f>'[19]2020-21'!$S12-'12'!E10</f>
        <v>78</v>
      </c>
      <c r="F10" s="85">
        <f>'[19]2020-21'!$AV12-'12'!F10</f>
        <v>11</v>
      </c>
      <c r="G10" s="85">
        <f>'[19]2020-21'!$BJ12-'12'!G10</f>
        <v>32</v>
      </c>
      <c r="H10" s="46">
        <f>'[7]1'!$C13-'12'!H10</f>
        <v>257</v>
      </c>
      <c r="I10" s="46">
        <f>'[19]2020-21'!$DH12-'12'!I10</f>
        <v>499</v>
      </c>
      <c r="J10" s="46">
        <f>'[19]2020-21'!$DL12-'12'!J10</f>
        <v>117</v>
      </c>
      <c r="K10" s="46">
        <f>'[19]2020-21'!$DP12-'12'!K10</f>
        <v>90</v>
      </c>
      <c r="L10" s="29"/>
      <c r="M10" s="32"/>
    </row>
    <row r="11" spans="1:15" s="33" customFormat="1" ht="18" customHeight="1" x14ac:dyDescent="0.25">
      <c r="A11" s="52" t="s">
        <v>30</v>
      </c>
      <c r="B11" s="85">
        <f>'[19]2020-21'!$C13-'12'!B11</f>
        <v>955</v>
      </c>
      <c r="C11" s="85">
        <f>'[19]2020-21'!$G13-'12'!C11</f>
        <v>485</v>
      </c>
      <c r="D11" s="85">
        <f>'[19]2020-21'!$O13-'12'!D11</f>
        <v>167</v>
      </c>
      <c r="E11" s="85">
        <f>'[19]2020-21'!$S13-'12'!E11</f>
        <v>142</v>
      </c>
      <c r="F11" s="85">
        <f>'[19]2020-21'!$AV13-'12'!F11</f>
        <v>36</v>
      </c>
      <c r="G11" s="85">
        <f>'[19]2020-21'!$BJ13-'12'!G11</f>
        <v>15</v>
      </c>
      <c r="H11" s="46">
        <f>'[7]1'!$C14-'12'!H11</f>
        <v>460</v>
      </c>
      <c r="I11" s="46">
        <f>'[19]2020-21'!$DH13-'12'!I11</f>
        <v>617</v>
      </c>
      <c r="J11" s="46">
        <f>'[19]2020-21'!$DL13-'12'!J11</f>
        <v>170</v>
      </c>
      <c r="K11" s="46">
        <f>'[19]2020-21'!$DP13-'12'!K11</f>
        <v>155</v>
      </c>
      <c r="L11" s="29"/>
      <c r="M11" s="32"/>
    </row>
    <row r="12" spans="1:15" s="33" customFormat="1" ht="18" customHeight="1" x14ac:dyDescent="0.25">
      <c r="A12" s="52" t="s">
        <v>31</v>
      </c>
      <c r="B12" s="85">
        <f>'[19]2020-21'!$C14-'12'!B12</f>
        <v>1011</v>
      </c>
      <c r="C12" s="85">
        <f>'[19]2020-21'!$G14-'12'!C12</f>
        <v>465</v>
      </c>
      <c r="D12" s="85">
        <f>'[19]2020-21'!$O14-'12'!D12</f>
        <v>194</v>
      </c>
      <c r="E12" s="85">
        <f>'[19]2020-21'!$S14-'12'!E12</f>
        <v>190</v>
      </c>
      <c r="F12" s="85">
        <f>'[19]2020-21'!$AV14-'12'!F12</f>
        <v>62</v>
      </c>
      <c r="G12" s="85">
        <f>'[19]2020-21'!$BJ14-'12'!G12</f>
        <v>35</v>
      </c>
      <c r="H12" s="46">
        <f>'[7]1'!$C15-'12'!H12</f>
        <v>428</v>
      </c>
      <c r="I12" s="46">
        <f>'[19]2020-21'!$DH14-'12'!I12</f>
        <v>702</v>
      </c>
      <c r="J12" s="46">
        <f>'[19]2020-21'!$DL14-'12'!J12</f>
        <v>164</v>
      </c>
      <c r="K12" s="46">
        <f>'[19]2020-21'!$DP14-'12'!K12</f>
        <v>152</v>
      </c>
      <c r="L12" s="29"/>
      <c r="M12" s="32"/>
    </row>
    <row r="13" spans="1:15" s="33" customFormat="1" ht="18" customHeight="1" x14ac:dyDescent="0.25">
      <c r="A13" s="52" t="s">
        <v>32</v>
      </c>
      <c r="B13" s="85">
        <f>'[19]2020-21'!$C15-'12'!B13</f>
        <v>1017</v>
      </c>
      <c r="C13" s="85">
        <f>'[19]2020-21'!$G15-'12'!C13</f>
        <v>460</v>
      </c>
      <c r="D13" s="85">
        <f>'[19]2020-21'!$O15-'12'!D13</f>
        <v>113</v>
      </c>
      <c r="E13" s="85">
        <f>'[19]2020-21'!$S15-'12'!E13</f>
        <v>83</v>
      </c>
      <c r="F13" s="85">
        <f>'[19]2020-21'!$AV15-'12'!F13</f>
        <v>25</v>
      </c>
      <c r="G13" s="85">
        <f>'[19]2020-21'!$BJ15-'12'!G13</f>
        <v>29</v>
      </c>
      <c r="H13" s="46">
        <f>'[7]1'!$C16-'12'!H13</f>
        <v>404</v>
      </c>
      <c r="I13" s="46">
        <f>'[19]2020-21'!$DH15-'12'!I13</f>
        <v>739</v>
      </c>
      <c r="J13" s="46">
        <f>'[19]2020-21'!$DL15-'12'!J13</f>
        <v>221</v>
      </c>
      <c r="K13" s="46">
        <f>'[19]2020-21'!$DP15-'12'!K13</f>
        <v>189</v>
      </c>
      <c r="L13" s="29"/>
      <c r="M13" s="32"/>
    </row>
    <row r="14" spans="1:15" s="33" customFormat="1" ht="18" customHeight="1" x14ac:dyDescent="0.25">
      <c r="A14" s="52" t="s">
        <v>33</v>
      </c>
      <c r="B14" s="85">
        <f>'[19]2020-21'!$C16-'12'!B14</f>
        <v>340</v>
      </c>
      <c r="C14" s="85">
        <f>'[19]2020-21'!$G16-'12'!C14</f>
        <v>256</v>
      </c>
      <c r="D14" s="85">
        <f>'[19]2020-21'!$O16-'12'!D14</f>
        <v>78</v>
      </c>
      <c r="E14" s="85">
        <f>'[19]2020-21'!$S16-'12'!E14</f>
        <v>77</v>
      </c>
      <c r="F14" s="85">
        <f>'[19]2020-21'!$AV16-'12'!F14</f>
        <v>18</v>
      </c>
      <c r="G14" s="85">
        <f>'[19]2020-21'!$BJ16-'12'!G14</f>
        <v>34</v>
      </c>
      <c r="H14" s="46">
        <f>'[7]1'!$C17-'12'!H14</f>
        <v>227</v>
      </c>
      <c r="I14" s="46">
        <f>'[19]2020-21'!$DH16-'12'!I14</f>
        <v>207</v>
      </c>
      <c r="J14" s="46">
        <f>'[19]2020-21'!$DL16-'12'!J14</f>
        <v>125</v>
      </c>
      <c r="K14" s="46">
        <f>'[19]2020-21'!$DP16-'12'!K14</f>
        <v>120</v>
      </c>
      <c r="L14" s="29"/>
      <c r="M14" s="32"/>
    </row>
    <row r="15" spans="1:15" s="33" customFormat="1" ht="18" customHeight="1" x14ac:dyDescent="0.25">
      <c r="A15" s="52" t="s">
        <v>34</v>
      </c>
      <c r="B15" s="85">
        <f>'[19]2020-21'!$C17-'12'!B15</f>
        <v>1040</v>
      </c>
      <c r="C15" s="85">
        <f>'[19]2020-21'!$G17-'12'!C15</f>
        <v>343</v>
      </c>
      <c r="D15" s="85">
        <f>'[19]2020-21'!$O17-'12'!D15</f>
        <v>127</v>
      </c>
      <c r="E15" s="85">
        <f>'[19]2020-21'!$S17-'12'!E15</f>
        <v>111</v>
      </c>
      <c r="F15" s="85">
        <f>'[19]2020-21'!$AV17-'12'!F15</f>
        <v>21</v>
      </c>
      <c r="G15" s="85">
        <f>'[19]2020-21'!$BJ17-'12'!G15</f>
        <v>42</v>
      </c>
      <c r="H15" s="46">
        <f>'[7]1'!$C18-'12'!H15</f>
        <v>301</v>
      </c>
      <c r="I15" s="46">
        <f>'[19]2020-21'!$DH17-'12'!I15</f>
        <v>822</v>
      </c>
      <c r="J15" s="46">
        <f>'[19]2020-21'!$DL17-'12'!J15</f>
        <v>133</v>
      </c>
      <c r="K15" s="46">
        <f>'[19]2020-21'!$DP17-'12'!K15</f>
        <v>119</v>
      </c>
      <c r="L15" s="29"/>
      <c r="M15" s="32"/>
    </row>
    <row r="16" spans="1:15" s="33" customFormat="1" ht="18" customHeight="1" x14ac:dyDescent="0.25">
      <c r="A16" s="52" t="s">
        <v>35</v>
      </c>
      <c r="B16" s="85">
        <f>'[19]2020-21'!$C18-'12'!B16</f>
        <v>754</v>
      </c>
      <c r="C16" s="85">
        <f>'[19]2020-21'!$G18-'12'!C16</f>
        <v>277</v>
      </c>
      <c r="D16" s="85">
        <f>'[19]2020-21'!$O18-'12'!D16</f>
        <v>80</v>
      </c>
      <c r="E16" s="85">
        <f>'[19]2020-21'!$S18-'12'!E16</f>
        <v>76</v>
      </c>
      <c r="F16" s="85">
        <f>'[19]2020-21'!$AV18-'12'!F16</f>
        <v>21</v>
      </c>
      <c r="G16" s="85">
        <f>'[19]2020-21'!$BJ18-'12'!G16</f>
        <v>39</v>
      </c>
      <c r="H16" s="46">
        <f>'[7]1'!$C19-'12'!H16</f>
        <v>274</v>
      </c>
      <c r="I16" s="46">
        <f>'[19]2020-21'!$DH18-'12'!I16</f>
        <v>587</v>
      </c>
      <c r="J16" s="46">
        <f>'[19]2020-21'!$DL18-'12'!J16</f>
        <v>114</v>
      </c>
      <c r="K16" s="46">
        <f>'[19]2020-21'!$DP18-'12'!K16</f>
        <v>110</v>
      </c>
      <c r="L16" s="29"/>
      <c r="M16" s="32"/>
    </row>
    <row r="17" spans="1:13" s="33" customFormat="1" ht="18" customHeight="1" x14ac:dyDescent="0.25">
      <c r="A17" s="52" t="s">
        <v>36</v>
      </c>
      <c r="B17" s="85">
        <f>'[19]2020-21'!$C19-'12'!B17</f>
        <v>836</v>
      </c>
      <c r="C17" s="85">
        <f>'[19]2020-21'!$G19-'12'!C17</f>
        <v>517</v>
      </c>
      <c r="D17" s="85">
        <f>'[19]2020-21'!$O19-'12'!D17</f>
        <v>224</v>
      </c>
      <c r="E17" s="85">
        <f>'[19]2020-21'!$S19-'12'!E17</f>
        <v>186</v>
      </c>
      <c r="F17" s="85">
        <f>'[19]2020-21'!$AV19-'12'!F17</f>
        <v>38</v>
      </c>
      <c r="G17" s="85">
        <f>'[19]2020-21'!$BJ19-'12'!G17</f>
        <v>20</v>
      </c>
      <c r="H17" s="46">
        <f>'[7]1'!$C20-'12'!H17</f>
        <v>430</v>
      </c>
      <c r="I17" s="46">
        <f>'[19]2020-21'!$DH19-'12'!I17</f>
        <v>448</v>
      </c>
      <c r="J17" s="46">
        <f>'[19]2020-21'!$DL19-'12'!J17</f>
        <v>185</v>
      </c>
      <c r="K17" s="46">
        <f>'[19]2020-21'!$DP19-'12'!K17</f>
        <v>165</v>
      </c>
      <c r="L17" s="29"/>
      <c r="M17" s="32"/>
    </row>
    <row r="18" spans="1:13" s="33" customFormat="1" ht="18" customHeight="1" x14ac:dyDescent="0.25">
      <c r="A18" s="52" t="s">
        <v>37</v>
      </c>
      <c r="B18" s="85">
        <f>'[19]2020-21'!$C20-'12'!B18</f>
        <v>976</v>
      </c>
      <c r="C18" s="85">
        <f>'[19]2020-21'!$G20-'12'!C18</f>
        <v>419</v>
      </c>
      <c r="D18" s="85">
        <f>'[19]2020-21'!$O20-'12'!D18</f>
        <v>119</v>
      </c>
      <c r="E18" s="85">
        <f>'[19]2020-21'!$S20-'12'!E18</f>
        <v>106</v>
      </c>
      <c r="F18" s="85">
        <f>'[19]2020-21'!$AV20-'12'!F18</f>
        <v>6</v>
      </c>
      <c r="G18" s="85">
        <f>'[19]2020-21'!$BJ20-'12'!G18</f>
        <v>22</v>
      </c>
      <c r="H18" s="46">
        <f>'[7]1'!$C21-'12'!H18</f>
        <v>373</v>
      </c>
      <c r="I18" s="46">
        <f>'[19]2020-21'!$DH20-'12'!I18</f>
        <v>754</v>
      </c>
      <c r="J18" s="46">
        <f>'[19]2020-21'!$DL20-'12'!J18</f>
        <v>201</v>
      </c>
      <c r="K18" s="46">
        <f>'[19]2020-21'!$DP20-'12'!K18</f>
        <v>176</v>
      </c>
      <c r="L18" s="29"/>
      <c r="M18" s="32"/>
    </row>
    <row r="19" spans="1:13" s="33" customFormat="1" ht="18" customHeight="1" x14ac:dyDescent="0.25">
      <c r="A19" s="52" t="s">
        <v>38</v>
      </c>
      <c r="B19" s="85">
        <f>'[19]2020-21'!$C21-'12'!B19</f>
        <v>1919</v>
      </c>
      <c r="C19" s="85">
        <f>'[19]2020-21'!$G21-'12'!C19</f>
        <v>793</v>
      </c>
      <c r="D19" s="85">
        <f>'[19]2020-21'!$O21-'12'!D19</f>
        <v>414</v>
      </c>
      <c r="E19" s="85">
        <f>'[19]2020-21'!$S21-'12'!E19</f>
        <v>376</v>
      </c>
      <c r="F19" s="85">
        <f>'[19]2020-21'!$AV21-'12'!F19</f>
        <v>68</v>
      </c>
      <c r="G19" s="85">
        <f>'[19]2020-21'!$BJ21-'12'!G19</f>
        <v>94</v>
      </c>
      <c r="H19" s="46">
        <f>'[7]1'!$C22-'12'!H19</f>
        <v>740</v>
      </c>
      <c r="I19" s="46">
        <f>'[19]2020-21'!$DH21-'12'!I19</f>
        <v>1179</v>
      </c>
      <c r="J19" s="46">
        <f>'[19]2020-21'!$DL21-'12'!J19</f>
        <v>209</v>
      </c>
      <c r="K19" s="46">
        <f>'[19]2020-21'!$DP21-'12'!K19</f>
        <v>193</v>
      </c>
      <c r="L19" s="29"/>
      <c r="M19" s="32"/>
    </row>
    <row r="20" spans="1:13" s="33" customFormat="1" ht="18" customHeight="1" x14ac:dyDescent="0.25">
      <c r="A20" s="52" t="s">
        <v>39</v>
      </c>
      <c r="B20" s="85">
        <f>'[19]2020-21'!$C22-'12'!B20</f>
        <v>553</v>
      </c>
      <c r="C20" s="85">
        <f>'[19]2020-21'!$G22-'12'!C20</f>
        <v>203</v>
      </c>
      <c r="D20" s="85">
        <f>'[19]2020-21'!$O22-'12'!D20</f>
        <v>66</v>
      </c>
      <c r="E20" s="85">
        <f>'[19]2020-21'!$S22-'12'!E20</f>
        <v>65</v>
      </c>
      <c r="F20" s="85">
        <f>'[19]2020-21'!$AV22-'12'!F20</f>
        <v>9</v>
      </c>
      <c r="G20" s="85">
        <f>'[19]2020-21'!$BJ22-'12'!G20</f>
        <v>74</v>
      </c>
      <c r="H20" s="46">
        <f>'[7]1'!$C23-'12'!H20</f>
        <v>169</v>
      </c>
      <c r="I20" s="46">
        <f>'[19]2020-21'!$DH22-'12'!I20</f>
        <v>406</v>
      </c>
      <c r="J20" s="46">
        <f>'[19]2020-21'!$DL22-'12'!J20</f>
        <v>73</v>
      </c>
      <c r="K20" s="46">
        <f>'[19]2020-21'!$DP22-'12'!K20</f>
        <v>66</v>
      </c>
      <c r="L20" s="29"/>
      <c r="M20" s="32"/>
    </row>
    <row r="21" spans="1:13" s="33" customFormat="1" ht="18" customHeight="1" x14ac:dyDescent="0.25">
      <c r="A21" s="52" t="s">
        <v>40</v>
      </c>
      <c r="B21" s="85">
        <f>'[19]2020-21'!$C23-'12'!B21</f>
        <v>662</v>
      </c>
      <c r="C21" s="85">
        <f>'[19]2020-21'!$G23-'12'!C21</f>
        <v>380</v>
      </c>
      <c r="D21" s="85">
        <f>'[19]2020-21'!$O23-'12'!D21</f>
        <v>132</v>
      </c>
      <c r="E21" s="85">
        <f>'[19]2020-21'!$S23-'12'!E21</f>
        <v>117</v>
      </c>
      <c r="F21" s="85">
        <f>'[19]2020-21'!$AV23-'12'!F21</f>
        <v>19</v>
      </c>
      <c r="G21" s="85">
        <f>'[19]2020-21'!$BJ23-'12'!G21</f>
        <v>50</v>
      </c>
      <c r="H21" s="46">
        <f>'[7]1'!$C24-'12'!H21</f>
        <v>326</v>
      </c>
      <c r="I21" s="46">
        <f>'[19]2020-21'!$DH23-'12'!I21</f>
        <v>433</v>
      </c>
      <c r="J21" s="46">
        <f>'[19]2020-21'!$DL23-'12'!J21</f>
        <v>171</v>
      </c>
      <c r="K21" s="46">
        <f>'[19]2020-21'!$DP23-'12'!K21</f>
        <v>158</v>
      </c>
      <c r="L21" s="29"/>
      <c r="M21" s="32"/>
    </row>
    <row r="22" spans="1:13" s="33" customFormat="1" ht="18" customHeight="1" x14ac:dyDescent="0.25">
      <c r="A22" s="52" t="s">
        <v>41</v>
      </c>
      <c r="B22" s="85">
        <f>'[19]2020-21'!$C24-'12'!B22</f>
        <v>409</v>
      </c>
      <c r="C22" s="85">
        <f>'[19]2020-21'!$G24-'12'!C22</f>
        <v>382</v>
      </c>
      <c r="D22" s="85">
        <f>'[19]2020-21'!$O24-'12'!D22</f>
        <v>128</v>
      </c>
      <c r="E22" s="85">
        <f>'[19]2020-21'!$S24-'12'!E22</f>
        <v>117</v>
      </c>
      <c r="F22" s="85">
        <f>'[19]2020-21'!$AV24-'12'!F22</f>
        <v>48</v>
      </c>
      <c r="G22" s="85">
        <f>'[19]2020-21'!$BJ24-'12'!G22</f>
        <v>10</v>
      </c>
      <c r="H22" s="46">
        <f>'[7]1'!$C25-'12'!H22</f>
        <v>377</v>
      </c>
      <c r="I22" s="46">
        <f>'[19]2020-21'!$DH24-'12'!I22</f>
        <v>177</v>
      </c>
      <c r="J22" s="46">
        <f>'[19]2020-21'!$DL24-'12'!J22</f>
        <v>162</v>
      </c>
      <c r="K22" s="46">
        <f>'[19]2020-21'!$DP24-'12'!K22</f>
        <v>147</v>
      </c>
      <c r="L22" s="29"/>
      <c r="M22" s="32"/>
    </row>
    <row r="23" spans="1:13" s="33" customFormat="1" ht="18" customHeight="1" x14ac:dyDescent="0.25">
      <c r="A23" s="52" t="s">
        <v>42</v>
      </c>
      <c r="B23" s="85">
        <f>'[19]2020-21'!$C25-'12'!B23</f>
        <v>712</v>
      </c>
      <c r="C23" s="85">
        <f>'[19]2020-21'!$G25-'12'!C23</f>
        <v>471</v>
      </c>
      <c r="D23" s="85">
        <f>'[19]2020-21'!$O25-'12'!D23</f>
        <v>109</v>
      </c>
      <c r="E23" s="85">
        <f>'[19]2020-21'!$S25-'12'!E23</f>
        <v>109</v>
      </c>
      <c r="F23" s="85">
        <f>'[19]2020-21'!$AV25-'12'!F23</f>
        <v>17</v>
      </c>
      <c r="G23" s="85">
        <f>'[19]2020-21'!$BJ25-'12'!G23</f>
        <v>21</v>
      </c>
      <c r="H23" s="46">
        <f>'[7]1'!$C26-'12'!H23</f>
        <v>342</v>
      </c>
      <c r="I23" s="46">
        <f>'[19]2020-21'!$DH25-'12'!I23</f>
        <v>485</v>
      </c>
      <c r="J23" s="46">
        <f>'[19]2020-21'!$DL25-'12'!J23</f>
        <v>245</v>
      </c>
      <c r="K23" s="46">
        <f>'[19]2020-21'!$DP25-'12'!K23</f>
        <v>216</v>
      </c>
      <c r="L23" s="29"/>
      <c r="M23" s="32"/>
    </row>
    <row r="24" spans="1:13" s="33" customFormat="1" ht="18" customHeight="1" x14ac:dyDescent="0.25">
      <c r="A24" s="52" t="s">
        <v>43</v>
      </c>
      <c r="B24" s="85">
        <f>'[19]2020-21'!$C26-'12'!B24</f>
        <v>752</v>
      </c>
      <c r="C24" s="85">
        <f>'[19]2020-21'!$G26-'12'!C24</f>
        <v>361</v>
      </c>
      <c r="D24" s="85">
        <f>'[19]2020-21'!$O26-'12'!D24</f>
        <v>141</v>
      </c>
      <c r="E24" s="85">
        <f>'[19]2020-21'!$S26-'12'!E24</f>
        <v>128</v>
      </c>
      <c r="F24" s="85">
        <f>'[19]2020-21'!$AV26-'12'!F24</f>
        <v>16</v>
      </c>
      <c r="G24" s="85">
        <f>'[19]2020-21'!$BJ26-'12'!G24</f>
        <v>59</v>
      </c>
      <c r="H24" s="46">
        <f>'[7]1'!$C27-'12'!H24</f>
        <v>294</v>
      </c>
      <c r="I24" s="46">
        <f>'[19]2020-21'!$DH26-'12'!I24</f>
        <v>519</v>
      </c>
      <c r="J24" s="46">
        <f>'[19]2020-21'!$DL26-'12'!J24</f>
        <v>146</v>
      </c>
      <c r="K24" s="46">
        <f>'[19]2020-21'!$DP26-'12'!K24</f>
        <v>128</v>
      </c>
      <c r="L24" s="29"/>
      <c r="M24" s="32"/>
    </row>
    <row r="25" spans="1:13" s="33" customFormat="1" ht="18" customHeight="1" x14ac:dyDescent="0.25">
      <c r="A25" s="53" t="s">
        <v>44</v>
      </c>
      <c r="B25" s="85">
        <f>'[19]2020-21'!$C27-'12'!B25</f>
        <v>881</v>
      </c>
      <c r="C25" s="85">
        <f>'[19]2020-21'!$G27-'12'!C25</f>
        <v>406</v>
      </c>
      <c r="D25" s="85">
        <f>'[19]2020-21'!$O27-'12'!D25</f>
        <v>131</v>
      </c>
      <c r="E25" s="85">
        <f>'[19]2020-21'!$S27-'12'!E25</f>
        <v>112</v>
      </c>
      <c r="F25" s="85">
        <f>'[19]2020-21'!$AV27-'12'!F25</f>
        <v>26</v>
      </c>
      <c r="G25" s="85">
        <f>'[19]2020-21'!$BJ27-'12'!G25</f>
        <v>40</v>
      </c>
      <c r="H25" s="46">
        <f>'[7]1'!$C28-'12'!H25</f>
        <v>370</v>
      </c>
      <c r="I25" s="46">
        <f>'[19]2020-21'!$DH27-'12'!I25</f>
        <v>603</v>
      </c>
      <c r="J25" s="46">
        <f>'[19]2020-21'!$DL27-'12'!J25</f>
        <v>149</v>
      </c>
      <c r="K25" s="46">
        <f>'[19]2020-21'!$DP27-'12'!K25</f>
        <v>136</v>
      </c>
      <c r="L25" s="29"/>
      <c r="M25" s="32"/>
    </row>
    <row r="26" spans="1:13" s="33" customFormat="1" ht="18" customHeight="1" x14ac:dyDescent="0.25">
      <c r="A26" s="52" t="s">
        <v>45</v>
      </c>
      <c r="B26" s="85">
        <f>'[19]2020-21'!$C28-'12'!B26</f>
        <v>9729</v>
      </c>
      <c r="C26" s="85">
        <f>'[19]2020-21'!$G28-'12'!C26</f>
        <v>2422</v>
      </c>
      <c r="D26" s="85">
        <f>'[19]2020-21'!$O28-'12'!D26</f>
        <v>573</v>
      </c>
      <c r="E26" s="85">
        <f>'[19]2020-21'!$S28-'12'!E26</f>
        <v>406</v>
      </c>
      <c r="F26" s="85">
        <f>'[19]2020-21'!$AV28-'12'!F26</f>
        <v>20</v>
      </c>
      <c r="G26" s="85">
        <f>'[19]2020-21'!$BJ28-'12'!G26</f>
        <v>58</v>
      </c>
      <c r="H26" s="46">
        <f>'[7]1'!$C29-'12'!H26</f>
        <v>1664</v>
      </c>
      <c r="I26" s="46">
        <f>'[19]2020-21'!$DH28-'12'!I26</f>
        <v>6359</v>
      </c>
      <c r="J26" s="46">
        <f>'[19]2020-21'!$DL28-'12'!J26</f>
        <v>982</v>
      </c>
      <c r="K26" s="46">
        <f>'[19]2020-21'!$DP28-'12'!K26</f>
        <v>824</v>
      </c>
      <c r="L26" s="29"/>
      <c r="M26" s="32"/>
    </row>
    <row r="27" spans="1:13" s="33" customFormat="1" ht="18" customHeight="1" x14ac:dyDescent="0.25">
      <c r="A27" s="52" t="s">
        <v>46</v>
      </c>
      <c r="B27" s="85">
        <f>'[19]2020-21'!$C29-'12'!B27</f>
        <v>4341</v>
      </c>
      <c r="C27" s="85">
        <f>'[19]2020-21'!$G29-'12'!C27</f>
        <v>927</v>
      </c>
      <c r="D27" s="85">
        <f>'[19]2020-21'!$O29-'12'!D27</f>
        <v>350</v>
      </c>
      <c r="E27" s="85">
        <f>'[19]2020-21'!$S29-'12'!E27</f>
        <v>247</v>
      </c>
      <c r="F27" s="85">
        <f>'[19]2020-21'!$AV29-'12'!F27</f>
        <v>91</v>
      </c>
      <c r="G27" s="85">
        <f>'[19]2020-21'!$BJ29-'12'!G27</f>
        <v>84</v>
      </c>
      <c r="H27" s="46">
        <f>'[7]1'!$C30-'12'!H27</f>
        <v>885</v>
      </c>
      <c r="I27" s="46">
        <f>'[19]2020-21'!$DH29-'12'!I27</f>
        <v>3603</v>
      </c>
      <c r="J27" s="46">
        <f>'[19]2020-21'!$DL29-'12'!J27</f>
        <v>352</v>
      </c>
      <c r="K27" s="46">
        <f>'[19]2020-21'!$DP29-'12'!K27</f>
        <v>318</v>
      </c>
      <c r="L27" s="29"/>
      <c r="M27" s="32"/>
    </row>
    <row r="28" spans="1:13" s="33" customFormat="1" ht="18" customHeight="1" x14ac:dyDescent="0.25">
      <c r="A28" s="54" t="s">
        <v>47</v>
      </c>
      <c r="B28" s="85">
        <f>'[19]2020-21'!$C30-'12'!B28</f>
        <v>2979</v>
      </c>
      <c r="C28" s="85">
        <f>'[19]2020-21'!$G30-'12'!C28</f>
        <v>847</v>
      </c>
      <c r="D28" s="85">
        <f>'[19]2020-21'!$O30-'12'!D28</f>
        <v>391</v>
      </c>
      <c r="E28" s="85">
        <f>'[19]2020-21'!$S30-'12'!E28</f>
        <v>244</v>
      </c>
      <c r="F28" s="85">
        <f>'[19]2020-21'!$AV30-'12'!F28</f>
        <v>56</v>
      </c>
      <c r="G28" s="85">
        <f>'[19]2020-21'!$BJ30-'12'!G28</f>
        <v>44</v>
      </c>
      <c r="H28" s="46">
        <f>'[7]1'!$C31-'12'!H28</f>
        <v>817</v>
      </c>
      <c r="I28" s="46">
        <f>'[19]2020-21'!$DH30-'12'!I28</f>
        <v>2230</v>
      </c>
      <c r="J28" s="46">
        <f>'[19]2020-21'!$DL30-'12'!J28</f>
        <v>280</v>
      </c>
      <c r="K28" s="46">
        <f>'[19]2020-21'!$DP30-'12'!K28</f>
        <v>247</v>
      </c>
      <c r="L28" s="29"/>
      <c r="M28" s="32"/>
    </row>
    <row r="29" spans="1:13" x14ac:dyDescent="0.2">
      <c r="A29" s="35"/>
      <c r="B29" s="35"/>
      <c r="C29" s="35"/>
      <c r="D29" s="35"/>
      <c r="E29" s="76"/>
      <c r="F29" s="38"/>
      <c r="G29" s="38"/>
      <c r="H29" s="38"/>
      <c r="I29" s="38"/>
      <c r="J29" s="38"/>
    </row>
    <row r="30" spans="1:13" x14ac:dyDescent="0.2">
      <c r="A30" s="39"/>
      <c r="B30" s="39"/>
      <c r="C30" s="39"/>
      <c r="D30" s="39"/>
      <c r="E30" s="78"/>
      <c r="F30" s="40"/>
      <c r="G30" s="40"/>
      <c r="H30" s="40"/>
      <c r="I30" s="40"/>
      <c r="J30" s="40"/>
    </row>
    <row r="31" spans="1:13" x14ac:dyDescent="0.2">
      <c r="A31" s="39"/>
      <c r="B31" s="39"/>
      <c r="C31" s="39"/>
      <c r="D31" s="39"/>
      <c r="E31" s="78"/>
      <c r="F31" s="40"/>
      <c r="G31" s="40"/>
      <c r="H31" s="40"/>
      <c r="I31" s="40"/>
      <c r="J31" s="40"/>
    </row>
    <row r="32" spans="1:13" x14ac:dyDescent="0.2">
      <c r="A32" s="39"/>
      <c r="B32" s="39"/>
      <c r="C32" s="39"/>
      <c r="D32" s="39"/>
      <c r="E32" s="78"/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  <row r="68" spans="6:10" x14ac:dyDescent="0.2">
      <c r="F68" s="40"/>
      <c r="G68" s="40"/>
      <c r="H68" s="40"/>
      <c r="I68" s="40"/>
      <c r="J68" s="40"/>
    </row>
    <row r="69" spans="6:10" x14ac:dyDescent="0.2">
      <c r="F69" s="40"/>
      <c r="G69" s="40"/>
      <c r="H69" s="40"/>
      <c r="I69" s="40"/>
      <c r="J69" s="40"/>
    </row>
    <row r="70" spans="6:10" x14ac:dyDescent="0.2">
      <c r="F70" s="40"/>
      <c r="G70" s="40"/>
      <c r="H70" s="40"/>
      <c r="I70" s="40"/>
      <c r="J70" s="40"/>
    </row>
    <row r="71" spans="6:10" x14ac:dyDescent="0.2">
      <c r="F71" s="40"/>
      <c r="G71" s="40"/>
      <c r="H71" s="40"/>
      <c r="I71" s="40"/>
      <c r="J71" s="40"/>
    </row>
    <row r="72" spans="6:10" x14ac:dyDescent="0.2">
      <c r="F72" s="40"/>
      <c r="G72" s="40"/>
      <c r="H72" s="40"/>
      <c r="I72" s="40"/>
      <c r="J72" s="40"/>
    </row>
    <row r="73" spans="6:10" x14ac:dyDescent="0.2">
      <c r="F73" s="40"/>
      <c r="G73" s="40"/>
      <c r="H73" s="40"/>
      <c r="I73" s="40"/>
      <c r="J73" s="40"/>
    </row>
    <row r="74" spans="6:10" x14ac:dyDescent="0.2">
      <c r="F74" s="40"/>
      <c r="G74" s="40"/>
      <c r="H74" s="40"/>
      <c r="I74" s="40"/>
      <c r="J74" s="40"/>
    </row>
    <row r="75" spans="6:10" x14ac:dyDescent="0.2">
      <c r="F75" s="40"/>
      <c r="G75" s="40"/>
      <c r="H75" s="40"/>
      <c r="I75" s="40"/>
      <c r="J75" s="40"/>
    </row>
    <row r="76" spans="6:10" x14ac:dyDescent="0.2">
      <c r="F76" s="40"/>
      <c r="G76" s="40"/>
      <c r="H76" s="40"/>
      <c r="I76" s="40"/>
      <c r="J76" s="40"/>
    </row>
    <row r="77" spans="6:10" x14ac:dyDescent="0.2">
      <c r="F77" s="40"/>
      <c r="G77" s="40"/>
      <c r="H77" s="40"/>
      <c r="I77" s="40"/>
      <c r="J77" s="40"/>
    </row>
    <row r="78" spans="6:10" x14ac:dyDescent="0.2">
      <c r="F78" s="40"/>
      <c r="G78" s="40"/>
      <c r="H78" s="40"/>
      <c r="I78" s="40"/>
      <c r="J78" s="40"/>
    </row>
    <row r="79" spans="6:10" x14ac:dyDescent="0.2">
      <c r="F79" s="40"/>
      <c r="G79" s="40"/>
      <c r="H79" s="40"/>
      <c r="I79" s="40"/>
      <c r="J79" s="40"/>
    </row>
    <row r="80" spans="6:10" x14ac:dyDescent="0.2">
      <c r="F80" s="40"/>
      <c r="G80" s="40"/>
      <c r="H80" s="40"/>
      <c r="I80" s="40"/>
      <c r="J80" s="40"/>
    </row>
    <row r="81" spans="6:10" x14ac:dyDescent="0.2">
      <c r="F81" s="40"/>
      <c r="G81" s="40"/>
      <c r="H81" s="40"/>
      <c r="I81" s="40"/>
      <c r="J81" s="40"/>
    </row>
    <row r="82" spans="6:10" x14ac:dyDescent="0.2">
      <c r="F82" s="40"/>
      <c r="G82" s="40"/>
      <c r="H82" s="40"/>
      <c r="I82" s="40"/>
      <c r="J82" s="40"/>
    </row>
    <row r="83" spans="6:10" x14ac:dyDescent="0.2">
      <c r="F83" s="40"/>
      <c r="G83" s="40"/>
      <c r="H83" s="40"/>
      <c r="I83" s="40"/>
      <c r="J83" s="40"/>
    </row>
    <row r="84" spans="6:10" x14ac:dyDescent="0.2">
      <c r="F84" s="40"/>
      <c r="G84" s="40"/>
      <c r="H84" s="40"/>
      <c r="I84" s="40"/>
      <c r="J84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L13" sqref="L13"/>
    </sheetView>
  </sheetViews>
  <sheetFormatPr defaultColWidth="8" defaultRowHeight="12.75" x14ac:dyDescent="0.2"/>
  <cols>
    <col min="1" max="1" width="52.5703125" style="2" customWidth="1"/>
    <col min="2" max="2" width="14.5703125" style="15" customWidth="1"/>
    <col min="3" max="3" width="15.7109375" style="15" customWidth="1"/>
    <col min="4" max="4" width="9.5703125" style="2" customWidth="1"/>
    <col min="5" max="5" width="11" style="2" customWidth="1"/>
    <col min="6" max="6" width="15.28515625" style="2" customWidth="1"/>
    <col min="7" max="7" width="15.8554687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129" t="s">
        <v>58</v>
      </c>
      <c r="B1" s="129"/>
      <c r="C1" s="129"/>
      <c r="D1" s="129"/>
      <c r="E1" s="129"/>
      <c r="F1" s="129"/>
      <c r="G1" s="129"/>
      <c r="H1" s="129"/>
      <c r="I1" s="129"/>
    </row>
    <row r="2" spans="1:11" ht="23.25" customHeight="1" x14ac:dyDescent="0.2">
      <c r="A2" s="130" t="s">
        <v>15</v>
      </c>
      <c r="B2" s="129"/>
      <c r="C2" s="129"/>
      <c r="D2" s="129"/>
      <c r="E2" s="129"/>
      <c r="F2" s="129"/>
      <c r="G2" s="129"/>
      <c r="H2" s="129"/>
      <c r="I2" s="129"/>
    </row>
    <row r="3" spans="1:11" ht="17.25" customHeight="1" x14ac:dyDescent="0.2">
      <c r="A3" s="131"/>
      <c r="B3" s="131"/>
      <c r="C3" s="131"/>
      <c r="D3" s="131"/>
      <c r="E3" s="131"/>
    </row>
    <row r="4" spans="1:11" s="3" customFormat="1" ht="25.5" customHeight="1" x14ac:dyDescent="0.25">
      <c r="A4" s="95" t="s">
        <v>0</v>
      </c>
      <c r="B4" s="119" t="s">
        <v>16</v>
      </c>
      <c r="C4" s="132"/>
      <c r="D4" s="132"/>
      <c r="E4" s="133"/>
      <c r="F4" s="119" t="s">
        <v>17</v>
      </c>
      <c r="G4" s="132"/>
      <c r="H4" s="132"/>
      <c r="I4" s="133"/>
    </row>
    <row r="5" spans="1:11" s="3" customFormat="1" ht="23.25" customHeight="1" x14ac:dyDescent="0.25">
      <c r="A5" s="121"/>
      <c r="B5" s="91" t="s">
        <v>74</v>
      </c>
      <c r="C5" s="91" t="s">
        <v>75</v>
      </c>
      <c r="D5" s="134" t="s">
        <v>1</v>
      </c>
      <c r="E5" s="135"/>
      <c r="F5" s="91" t="s">
        <v>74</v>
      </c>
      <c r="G5" s="91" t="s">
        <v>75</v>
      </c>
      <c r="H5" s="134" t="s">
        <v>1</v>
      </c>
      <c r="I5" s="135"/>
    </row>
    <row r="6" spans="1:11" s="3" customFormat="1" ht="30" x14ac:dyDescent="0.25">
      <c r="A6" s="96"/>
      <c r="B6" s="92"/>
      <c r="C6" s="92"/>
      <c r="D6" s="4" t="s">
        <v>2</v>
      </c>
      <c r="E6" s="5" t="s">
        <v>59</v>
      </c>
      <c r="F6" s="92"/>
      <c r="G6" s="92"/>
      <c r="H6" s="4" t="s">
        <v>2</v>
      </c>
      <c r="I6" s="5" t="s">
        <v>59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 x14ac:dyDescent="0.25">
      <c r="A8" s="9" t="s">
        <v>52</v>
      </c>
      <c r="B8" s="63">
        <f>'15'!B7</f>
        <v>50128</v>
      </c>
      <c r="C8" s="63">
        <f>'15'!C7</f>
        <v>46055</v>
      </c>
      <c r="D8" s="10">
        <f t="shared" ref="D8:D13" si="0">C8/B8*100</f>
        <v>91.874800510692623</v>
      </c>
      <c r="E8" s="66">
        <f t="shared" ref="E8:E13" si="1">C8-B8</f>
        <v>-4073</v>
      </c>
      <c r="F8" s="64">
        <f>'16'!B7</f>
        <v>22708</v>
      </c>
      <c r="G8" s="64">
        <f>'16'!C7</f>
        <v>22821</v>
      </c>
      <c r="H8" s="10">
        <f t="shared" ref="H8:H13" si="2">G8/F8*100</f>
        <v>100.49762198344196</v>
      </c>
      <c r="I8" s="66">
        <f t="shared" ref="I8:I13" si="3">G8-F8</f>
        <v>113</v>
      </c>
      <c r="J8" s="20"/>
      <c r="K8" s="18"/>
    </row>
    <row r="9" spans="1:11" s="3" customFormat="1" ht="28.5" customHeight="1" x14ac:dyDescent="0.25">
      <c r="A9" s="9" t="s">
        <v>53</v>
      </c>
      <c r="B9" s="64">
        <f>'15'!E7</f>
        <v>19273</v>
      </c>
      <c r="C9" s="64">
        <f>'15'!F7</f>
        <v>17322</v>
      </c>
      <c r="D9" s="10">
        <f t="shared" si="0"/>
        <v>89.877030042027712</v>
      </c>
      <c r="E9" s="66">
        <f t="shared" si="1"/>
        <v>-1951</v>
      </c>
      <c r="F9" s="64">
        <f>'16'!E7</f>
        <v>10199</v>
      </c>
      <c r="G9" s="64">
        <f>'16'!F7</f>
        <v>10341</v>
      </c>
      <c r="H9" s="10">
        <f t="shared" si="2"/>
        <v>101.39229336209432</v>
      </c>
      <c r="I9" s="66">
        <f t="shared" si="3"/>
        <v>142</v>
      </c>
      <c r="J9" s="18"/>
      <c r="K9" s="18"/>
    </row>
    <row r="10" spans="1:11" s="3" customFormat="1" ht="52.5" customHeight="1" x14ac:dyDescent="0.25">
      <c r="A10" s="12" t="s">
        <v>54</v>
      </c>
      <c r="B10" s="64">
        <f>'15'!H7</f>
        <v>6180</v>
      </c>
      <c r="C10" s="64">
        <f>'15'!I7</f>
        <v>4622</v>
      </c>
      <c r="D10" s="10">
        <f t="shared" si="0"/>
        <v>74.78964401294499</v>
      </c>
      <c r="E10" s="66">
        <f t="shared" si="1"/>
        <v>-1558</v>
      </c>
      <c r="F10" s="64">
        <f>'16'!H7</f>
        <v>3538</v>
      </c>
      <c r="G10" s="64">
        <f>'16'!I7</f>
        <v>3102</v>
      </c>
      <c r="H10" s="10">
        <f t="shared" si="2"/>
        <v>87.676653476540423</v>
      </c>
      <c r="I10" s="66">
        <f t="shared" si="3"/>
        <v>-436</v>
      </c>
      <c r="J10" s="18"/>
      <c r="K10" s="18"/>
    </row>
    <row r="11" spans="1:11" s="3" customFormat="1" ht="31.5" customHeight="1" x14ac:dyDescent="0.25">
      <c r="A11" s="13" t="s">
        <v>55</v>
      </c>
      <c r="B11" s="64">
        <f>'15'!K7</f>
        <v>565</v>
      </c>
      <c r="C11" s="64">
        <f>'15'!L7</f>
        <v>549</v>
      </c>
      <c r="D11" s="10">
        <f t="shared" si="0"/>
        <v>97.16814159292035</v>
      </c>
      <c r="E11" s="66">
        <f t="shared" si="1"/>
        <v>-16</v>
      </c>
      <c r="F11" s="64">
        <f>'16'!K7</f>
        <v>662</v>
      </c>
      <c r="G11" s="64">
        <f>'16'!L7</f>
        <v>619</v>
      </c>
      <c r="H11" s="10">
        <f t="shared" si="2"/>
        <v>93.504531722054381</v>
      </c>
      <c r="I11" s="66">
        <f t="shared" si="3"/>
        <v>-43</v>
      </c>
      <c r="J11" s="18"/>
      <c r="K11" s="18"/>
    </row>
    <row r="12" spans="1:11" s="3" customFormat="1" ht="45.75" customHeight="1" x14ac:dyDescent="0.25">
      <c r="A12" s="13" t="s">
        <v>18</v>
      </c>
      <c r="B12" s="64">
        <f>'15'!N7</f>
        <v>789</v>
      </c>
      <c r="C12" s="64">
        <f>'15'!O7</f>
        <v>706</v>
      </c>
      <c r="D12" s="10">
        <f t="shared" si="0"/>
        <v>89.480354879594429</v>
      </c>
      <c r="E12" s="66">
        <f t="shared" si="1"/>
        <v>-83</v>
      </c>
      <c r="F12" s="64">
        <f>'16'!N7</f>
        <v>768</v>
      </c>
      <c r="G12" s="64">
        <f>'16'!O7</f>
        <v>807</v>
      </c>
      <c r="H12" s="10">
        <f t="shared" si="2"/>
        <v>105.078125</v>
      </c>
      <c r="I12" s="66">
        <f t="shared" si="3"/>
        <v>39</v>
      </c>
      <c r="J12" s="18"/>
      <c r="K12" s="18"/>
    </row>
    <row r="13" spans="1:11" s="3" customFormat="1" ht="55.5" customHeight="1" x14ac:dyDescent="0.25">
      <c r="A13" s="13" t="s">
        <v>56</v>
      </c>
      <c r="B13" s="64">
        <f>'15'!Q7</f>
        <v>13935</v>
      </c>
      <c r="C13" s="64">
        <f>'15'!R7</f>
        <v>14703</v>
      </c>
      <c r="D13" s="10">
        <f t="shared" si="0"/>
        <v>105.5113024757804</v>
      </c>
      <c r="E13" s="66">
        <f t="shared" si="1"/>
        <v>768</v>
      </c>
      <c r="F13" s="64">
        <f>'16'!Q7</f>
        <v>8145</v>
      </c>
      <c r="G13" s="64">
        <f>'16'!R7</f>
        <v>9206</v>
      </c>
      <c r="H13" s="10">
        <f t="shared" si="2"/>
        <v>113.02639656230818</v>
      </c>
      <c r="I13" s="66">
        <f t="shared" si="3"/>
        <v>1061</v>
      </c>
      <c r="J13" s="18"/>
      <c r="K13" s="18"/>
    </row>
    <row r="14" spans="1:11" s="3" customFormat="1" ht="12.75" customHeight="1" x14ac:dyDescent="0.25">
      <c r="A14" s="97" t="s">
        <v>4</v>
      </c>
      <c r="B14" s="98"/>
      <c r="C14" s="98"/>
      <c r="D14" s="98"/>
      <c r="E14" s="98"/>
      <c r="F14" s="98"/>
      <c r="G14" s="98"/>
      <c r="H14" s="98"/>
      <c r="I14" s="98"/>
      <c r="J14" s="18"/>
      <c r="K14" s="18"/>
    </row>
    <row r="15" spans="1:11" s="3" customFormat="1" ht="18" customHeight="1" x14ac:dyDescent="0.25">
      <c r="A15" s="99"/>
      <c r="B15" s="100"/>
      <c r="C15" s="100"/>
      <c r="D15" s="100"/>
      <c r="E15" s="100"/>
      <c r="F15" s="100"/>
      <c r="G15" s="100"/>
      <c r="H15" s="100"/>
      <c r="I15" s="100"/>
      <c r="J15" s="18"/>
      <c r="K15" s="18"/>
    </row>
    <row r="16" spans="1:11" s="3" customFormat="1" ht="20.25" customHeight="1" x14ac:dyDescent="0.25">
      <c r="A16" s="95" t="s">
        <v>0</v>
      </c>
      <c r="B16" s="101" t="s">
        <v>76</v>
      </c>
      <c r="C16" s="101" t="s">
        <v>77</v>
      </c>
      <c r="D16" s="134" t="s">
        <v>1</v>
      </c>
      <c r="E16" s="135"/>
      <c r="F16" s="101" t="s">
        <v>76</v>
      </c>
      <c r="G16" s="101" t="s">
        <v>77</v>
      </c>
      <c r="H16" s="134" t="s">
        <v>1</v>
      </c>
      <c r="I16" s="135"/>
      <c r="J16" s="18"/>
      <c r="K16" s="18"/>
    </row>
    <row r="17" spans="1:11" ht="35.25" customHeight="1" x14ac:dyDescent="0.3">
      <c r="A17" s="96"/>
      <c r="B17" s="101"/>
      <c r="C17" s="101"/>
      <c r="D17" s="17" t="s">
        <v>2</v>
      </c>
      <c r="E17" s="5" t="s">
        <v>59</v>
      </c>
      <c r="F17" s="101"/>
      <c r="G17" s="101"/>
      <c r="H17" s="17" t="s">
        <v>2</v>
      </c>
      <c r="I17" s="5" t="s">
        <v>59</v>
      </c>
      <c r="J17" s="19"/>
      <c r="K17" s="19"/>
    </row>
    <row r="18" spans="1:11" ht="24" customHeight="1" x14ac:dyDescent="0.3">
      <c r="A18" s="9" t="s">
        <v>52</v>
      </c>
      <c r="B18" s="65">
        <f>'15'!T7</f>
        <v>41096</v>
      </c>
      <c r="C18" s="65">
        <f>'15'!U7</f>
        <v>31736</v>
      </c>
      <c r="D18" s="14">
        <f t="shared" ref="D18:D20" si="4">C18/B18*100</f>
        <v>77.224060735838037</v>
      </c>
      <c r="E18" s="67">
        <f t="shared" ref="E18:E20" si="5">C18-B18</f>
        <v>-9360</v>
      </c>
      <c r="F18" s="59">
        <f>'16'!T7</f>
        <v>17185</v>
      </c>
      <c r="G18" s="59">
        <f>'16'!U7</f>
        <v>16017</v>
      </c>
      <c r="H18" s="14">
        <f t="shared" ref="H18:H20" si="6">G18/F18*100</f>
        <v>93.203375036368925</v>
      </c>
      <c r="I18" s="68">
        <f t="shared" ref="I18:I20" si="7">G18-F18</f>
        <v>-1168</v>
      </c>
      <c r="J18" s="19"/>
      <c r="K18" s="19"/>
    </row>
    <row r="19" spans="1:11" ht="25.5" customHeight="1" x14ac:dyDescent="0.3">
      <c r="A19" s="1" t="s">
        <v>53</v>
      </c>
      <c r="B19" s="65">
        <f>'15'!W7</f>
        <v>12062</v>
      </c>
      <c r="C19" s="65">
        <f>'15'!X7</f>
        <v>7389</v>
      </c>
      <c r="D19" s="14">
        <f t="shared" si="4"/>
        <v>61.258497761565245</v>
      </c>
      <c r="E19" s="67">
        <f t="shared" si="5"/>
        <v>-4673</v>
      </c>
      <c r="F19" s="59">
        <f>'16'!W7</f>
        <v>5603</v>
      </c>
      <c r="G19" s="59">
        <f>'16'!X7</f>
        <v>4549</v>
      </c>
      <c r="H19" s="14">
        <f t="shared" si="6"/>
        <v>81.188648938068894</v>
      </c>
      <c r="I19" s="68">
        <f t="shared" si="7"/>
        <v>-1054</v>
      </c>
      <c r="J19" s="19"/>
      <c r="K19" s="19"/>
    </row>
    <row r="20" spans="1:11" ht="41.25" customHeight="1" x14ac:dyDescent="0.3">
      <c r="A20" s="1" t="s">
        <v>57</v>
      </c>
      <c r="B20" s="65">
        <f>'15'!Z7</f>
        <v>10003</v>
      </c>
      <c r="C20" s="65">
        <f>'15'!AA7</f>
        <v>6276</v>
      </c>
      <c r="D20" s="14">
        <f t="shared" si="4"/>
        <v>62.741177646705992</v>
      </c>
      <c r="E20" s="67">
        <f t="shared" si="5"/>
        <v>-3727</v>
      </c>
      <c r="F20" s="59">
        <f>'16'!Z7</f>
        <v>4874</v>
      </c>
      <c r="G20" s="59">
        <f>'16'!AA7</f>
        <v>4088</v>
      </c>
      <c r="H20" s="14">
        <f t="shared" si="6"/>
        <v>83.873615100533442</v>
      </c>
      <c r="I20" s="68">
        <f t="shared" si="7"/>
        <v>-786</v>
      </c>
      <c r="J20" s="19"/>
      <c r="K20" s="19"/>
    </row>
    <row r="21" spans="1:11" ht="20.25" x14ac:dyDescent="0.3">
      <c r="C21" s="16"/>
      <c r="J21" s="19"/>
      <c r="K21" s="19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U17" sqref="U17"/>
    </sheetView>
  </sheetViews>
  <sheetFormatPr defaultRowHeight="14.25" x14ac:dyDescent="0.2"/>
  <cols>
    <col min="1" max="1" width="29.140625" style="37" customWidth="1"/>
    <col min="2" max="2" width="11" style="37" customWidth="1"/>
    <col min="3" max="3" width="9.85546875" style="37" customWidth="1"/>
    <col min="4" max="4" width="8.28515625" style="37" customWidth="1"/>
    <col min="5" max="6" width="11.7109375" style="37" customWidth="1"/>
    <col min="7" max="7" width="7.42578125" style="37" customWidth="1"/>
    <col min="8" max="8" width="11.85546875" style="37" customWidth="1"/>
    <col min="9" max="9" width="11" style="37" customWidth="1"/>
    <col min="10" max="10" width="7.42578125" style="37" customWidth="1"/>
    <col min="11" max="12" width="9.42578125" style="37" customWidth="1"/>
    <col min="13" max="13" width="9" style="37" customWidth="1"/>
    <col min="14" max="14" width="10" style="37" customWidth="1"/>
    <col min="15" max="15" width="9.140625" style="37" customWidth="1"/>
    <col min="16" max="16" width="8.140625" style="37" customWidth="1"/>
    <col min="17" max="18" width="9.5703125" style="37" customWidth="1"/>
    <col min="19" max="19" width="8.140625" style="37" customWidth="1"/>
    <col min="20" max="20" width="10.5703125" style="37" customWidth="1"/>
    <col min="21" max="21" width="10.7109375" style="37" customWidth="1"/>
    <col min="22" max="22" width="8.140625" style="37" customWidth="1"/>
    <col min="23" max="23" width="8.28515625" style="37" customWidth="1"/>
    <col min="24" max="24" width="8.42578125" style="37" customWidth="1"/>
    <col min="25" max="25" width="8.28515625" style="37" customWidth="1"/>
    <col min="26" max="16384" width="9.140625" style="37"/>
  </cols>
  <sheetData>
    <row r="1" spans="1:32" s="22" customFormat="1" ht="63.75" customHeight="1" x14ac:dyDescent="0.35">
      <c r="B1" s="128" t="s">
        <v>87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21"/>
      <c r="P1" s="21"/>
      <c r="Q1" s="21"/>
      <c r="R1" s="21"/>
      <c r="S1" s="21"/>
      <c r="T1" s="21"/>
      <c r="U1" s="21"/>
      <c r="V1" s="21"/>
      <c r="W1" s="21"/>
      <c r="X1" s="108"/>
      <c r="Y1" s="108"/>
      <c r="Z1" s="41"/>
      <c r="AB1" s="47" t="s">
        <v>12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03"/>
      <c r="Y2" s="103"/>
      <c r="Z2" s="112" t="s">
        <v>5</v>
      </c>
      <c r="AA2" s="112"/>
    </row>
    <row r="3" spans="1:32" s="26" customFormat="1" ht="67.5" customHeight="1" x14ac:dyDescent="0.25">
      <c r="A3" s="104"/>
      <c r="B3" s="105" t="s">
        <v>19</v>
      </c>
      <c r="C3" s="105"/>
      <c r="D3" s="105"/>
      <c r="E3" s="105" t="s">
        <v>20</v>
      </c>
      <c r="F3" s="105"/>
      <c r="G3" s="105"/>
      <c r="H3" s="105" t="s">
        <v>11</v>
      </c>
      <c r="I3" s="105"/>
      <c r="J3" s="105"/>
      <c r="K3" s="105" t="s">
        <v>7</v>
      </c>
      <c r="L3" s="105"/>
      <c r="M3" s="105"/>
      <c r="N3" s="105" t="s">
        <v>8</v>
      </c>
      <c r="O3" s="105"/>
      <c r="P3" s="105"/>
      <c r="Q3" s="109" t="s">
        <v>6</v>
      </c>
      <c r="R3" s="110"/>
      <c r="S3" s="111"/>
      <c r="T3" s="105" t="s">
        <v>14</v>
      </c>
      <c r="U3" s="105"/>
      <c r="V3" s="105"/>
      <c r="W3" s="105" t="s">
        <v>9</v>
      </c>
      <c r="X3" s="105"/>
      <c r="Y3" s="105"/>
      <c r="Z3" s="105" t="s">
        <v>10</v>
      </c>
      <c r="AA3" s="105"/>
      <c r="AB3" s="105"/>
    </row>
    <row r="4" spans="1:32" s="27" customFormat="1" ht="19.5" customHeight="1" x14ac:dyDescent="0.25">
      <c r="A4" s="104"/>
      <c r="B4" s="106" t="s">
        <v>13</v>
      </c>
      <c r="C4" s="106" t="s">
        <v>25</v>
      </c>
      <c r="D4" s="107" t="s">
        <v>2</v>
      </c>
      <c r="E4" s="106" t="s">
        <v>13</v>
      </c>
      <c r="F4" s="106" t="s">
        <v>25</v>
      </c>
      <c r="G4" s="107" t="s">
        <v>2</v>
      </c>
      <c r="H4" s="106" t="s">
        <v>13</v>
      </c>
      <c r="I4" s="106" t="s">
        <v>25</v>
      </c>
      <c r="J4" s="107" t="s">
        <v>2</v>
      </c>
      <c r="K4" s="106" t="s">
        <v>13</v>
      </c>
      <c r="L4" s="106" t="s">
        <v>25</v>
      </c>
      <c r="M4" s="107" t="s">
        <v>2</v>
      </c>
      <c r="N4" s="106" t="s">
        <v>13</v>
      </c>
      <c r="O4" s="106" t="s">
        <v>25</v>
      </c>
      <c r="P4" s="107" t="s">
        <v>2</v>
      </c>
      <c r="Q4" s="106" t="s">
        <v>13</v>
      </c>
      <c r="R4" s="106" t="s">
        <v>25</v>
      </c>
      <c r="S4" s="107" t="s">
        <v>2</v>
      </c>
      <c r="T4" s="106" t="s">
        <v>13</v>
      </c>
      <c r="U4" s="106" t="s">
        <v>25</v>
      </c>
      <c r="V4" s="107" t="s">
        <v>2</v>
      </c>
      <c r="W4" s="106" t="s">
        <v>13</v>
      </c>
      <c r="X4" s="106" t="s">
        <v>25</v>
      </c>
      <c r="Y4" s="107" t="s">
        <v>2</v>
      </c>
      <c r="Z4" s="106" t="s">
        <v>13</v>
      </c>
      <c r="AA4" s="106" t="s">
        <v>25</v>
      </c>
      <c r="AB4" s="107" t="s">
        <v>2</v>
      </c>
    </row>
    <row r="5" spans="1:32" s="27" customFormat="1" ht="6" customHeight="1" x14ac:dyDescent="0.25">
      <c r="A5" s="104"/>
      <c r="B5" s="106"/>
      <c r="C5" s="106"/>
      <c r="D5" s="107"/>
      <c r="E5" s="106"/>
      <c r="F5" s="106"/>
      <c r="G5" s="107"/>
      <c r="H5" s="106"/>
      <c r="I5" s="106"/>
      <c r="J5" s="107"/>
      <c r="K5" s="106"/>
      <c r="L5" s="106"/>
      <c r="M5" s="107"/>
      <c r="N5" s="106"/>
      <c r="O5" s="106"/>
      <c r="P5" s="107"/>
      <c r="Q5" s="106"/>
      <c r="R5" s="106"/>
      <c r="S5" s="107"/>
      <c r="T5" s="106"/>
      <c r="U5" s="106"/>
      <c r="V5" s="107"/>
      <c r="W5" s="106"/>
      <c r="X5" s="106"/>
      <c r="Y5" s="107"/>
      <c r="Z5" s="106"/>
      <c r="AA5" s="106"/>
      <c r="AB5" s="107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26</v>
      </c>
      <c r="B7" s="28">
        <f>SUM(B8:B28)</f>
        <v>50128</v>
      </c>
      <c r="C7" s="28">
        <f>SUM(C8:C28)</f>
        <v>46055</v>
      </c>
      <c r="D7" s="56">
        <f>IF(B7=0,0,C7/B7)*100</f>
        <v>91.874800510692623</v>
      </c>
      <c r="E7" s="28">
        <f>SUM(E8:E28)</f>
        <v>19273</v>
      </c>
      <c r="F7" s="28">
        <f>SUM(F8:F28)</f>
        <v>17322</v>
      </c>
      <c r="G7" s="56">
        <f>IF(E7=0,0,F7/E7)*100</f>
        <v>89.877030042027712</v>
      </c>
      <c r="H7" s="28">
        <f>SUM(H8:H28)</f>
        <v>6180</v>
      </c>
      <c r="I7" s="28">
        <f>SUM(I8:I28)</f>
        <v>4622</v>
      </c>
      <c r="J7" s="56">
        <f>IF(H7=0,0,I7/H7)*100</f>
        <v>74.78964401294499</v>
      </c>
      <c r="K7" s="28">
        <f>SUM(K8:K28)</f>
        <v>565</v>
      </c>
      <c r="L7" s="28">
        <f>SUM(L8:L28)</f>
        <v>549</v>
      </c>
      <c r="M7" s="56">
        <f>IF(K7=0,0,L7/K7)*100</f>
        <v>97.16814159292035</v>
      </c>
      <c r="N7" s="28">
        <f>SUM(N8:N28)</f>
        <v>789</v>
      </c>
      <c r="O7" s="28">
        <f>SUM(O8:O28)</f>
        <v>706</v>
      </c>
      <c r="P7" s="56">
        <f>IF(N7=0,0,O7/N7)*100</f>
        <v>89.480354879594429</v>
      </c>
      <c r="Q7" s="28">
        <f>SUM(Q8:Q28)</f>
        <v>13935</v>
      </c>
      <c r="R7" s="28">
        <f>SUM(R8:R28)</f>
        <v>14703</v>
      </c>
      <c r="S7" s="56">
        <f>IF(Q7=0,0,R7/Q7)*100</f>
        <v>105.5113024757804</v>
      </c>
      <c r="T7" s="28">
        <f>SUM(T8:T28)</f>
        <v>41096</v>
      </c>
      <c r="U7" s="28">
        <f>SUM(U8:U28)</f>
        <v>31736</v>
      </c>
      <c r="V7" s="56">
        <f>IF(T7=0,0,U7/T7)*100</f>
        <v>77.224060735838037</v>
      </c>
      <c r="W7" s="28">
        <f>SUM(W8:W28)</f>
        <v>12062</v>
      </c>
      <c r="X7" s="28">
        <f>SUM(X8:X28)</f>
        <v>7389</v>
      </c>
      <c r="Y7" s="56">
        <f>IF(W7=0,0,X7/W7)*100</f>
        <v>61.258497761565245</v>
      </c>
      <c r="Z7" s="28">
        <f>SUM(Z8:Z28)</f>
        <v>10003</v>
      </c>
      <c r="AA7" s="28">
        <f>SUM(AA8:AA28)</f>
        <v>6276</v>
      </c>
      <c r="AB7" s="56">
        <f>IF(Z7=0,0,AA7/Z7)*100</f>
        <v>62.741177646705992</v>
      </c>
      <c r="AC7" s="29"/>
      <c r="AF7" s="33"/>
    </row>
    <row r="8" spans="1:32" s="33" customFormat="1" ht="18" customHeight="1" x14ac:dyDescent="0.25">
      <c r="A8" s="51" t="s">
        <v>27</v>
      </c>
      <c r="B8" s="31">
        <v>2006</v>
      </c>
      <c r="C8" s="31">
        <f>'[19]2020-21'!$C10-'16'!C8</f>
        <v>1782</v>
      </c>
      <c r="D8" s="57">
        <f t="shared" ref="D8:D28" si="0">IF(B8=0,0,C8/B8)*100</f>
        <v>88.83349950149551</v>
      </c>
      <c r="E8" s="31">
        <v>1001</v>
      </c>
      <c r="F8" s="31">
        <f>'[19]2020-21'!$G10-'16'!F8</f>
        <v>956</v>
      </c>
      <c r="G8" s="57">
        <f t="shared" ref="G8:G28" si="1">IF(E8=0,0,F8/E8)*100</f>
        <v>95.504495504495495</v>
      </c>
      <c r="H8" s="31">
        <v>341</v>
      </c>
      <c r="I8" s="31">
        <f>'[19]2020-21'!$O10-'16'!I8</f>
        <v>275</v>
      </c>
      <c r="J8" s="57">
        <f t="shared" ref="J8:J28" si="2">IF(H8=0,0,I8/H8)*100</f>
        <v>80.645161290322577</v>
      </c>
      <c r="K8" s="31">
        <v>57</v>
      </c>
      <c r="L8" s="31">
        <f>'[19]2020-21'!$AV10-'16'!L8</f>
        <v>58</v>
      </c>
      <c r="M8" s="57">
        <f t="shared" ref="M8:M28" si="3">IF(K8=0,0,L8/K8)*100</f>
        <v>101.75438596491229</v>
      </c>
      <c r="N8" s="31">
        <v>56</v>
      </c>
      <c r="O8" s="31">
        <f>'[19]2020-21'!$BJ10-'16'!O8</f>
        <v>78</v>
      </c>
      <c r="P8" s="57">
        <f t="shared" ref="P8:P28" si="4">IF(N8=0,0,O8/N8)*100</f>
        <v>139.28571428571428</v>
      </c>
      <c r="Q8" s="31">
        <v>777</v>
      </c>
      <c r="R8" s="46">
        <f>'[7]1'!$C11-'16'!R8</f>
        <v>933</v>
      </c>
      <c r="S8" s="57">
        <f t="shared" ref="S8:S28" si="5">IF(Q8=0,0,R8/Q8)*100</f>
        <v>120.07722007722008</v>
      </c>
      <c r="T8" s="31">
        <v>1464</v>
      </c>
      <c r="U8" s="46">
        <f>'[19]2020-21'!$DH10-'16'!U8</f>
        <v>1217</v>
      </c>
      <c r="V8" s="57">
        <f t="shared" ref="V8:V28" si="6">IF(T8=0,0,U8/T8)*100</f>
        <v>83.128415300546436</v>
      </c>
      <c r="W8" s="31">
        <v>499</v>
      </c>
      <c r="X8" s="46">
        <f>'[19]2020-21'!$DL10-'16'!X8</f>
        <v>397</v>
      </c>
      <c r="Y8" s="57">
        <f t="shared" ref="Y8:Y28" si="7">IF(W8=0,0,X8/W8)*100</f>
        <v>79.559118236472955</v>
      </c>
      <c r="Z8" s="31">
        <v>460</v>
      </c>
      <c r="AA8" s="46">
        <f>'[19]2020-21'!$DP10-'16'!AA8</f>
        <v>373</v>
      </c>
      <c r="AB8" s="57">
        <f t="shared" ref="AB8:AB28" si="8">IF(Z8=0,0,AA8/Z8)*100</f>
        <v>81.086956521739125</v>
      </c>
      <c r="AC8" s="29"/>
      <c r="AD8" s="32"/>
    </row>
    <row r="9" spans="1:32" s="34" customFormat="1" ht="18" customHeight="1" x14ac:dyDescent="0.25">
      <c r="A9" s="52" t="s">
        <v>28</v>
      </c>
      <c r="B9" s="31">
        <v>1149</v>
      </c>
      <c r="C9" s="85">
        <f>'[19]2020-21'!$C11-'16'!C9</f>
        <v>1146</v>
      </c>
      <c r="D9" s="57">
        <f t="shared" si="0"/>
        <v>99.738903394255871</v>
      </c>
      <c r="E9" s="31">
        <v>328</v>
      </c>
      <c r="F9" s="85">
        <f>'[19]2020-21'!$G11-'16'!F9</f>
        <v>367</v>
      </c>
      <c r="G9" s="57">
        <f t="shared" si="1"/>
        <v>111.89024390243902</v>
      </c>
      <c r="H9" s="31">
        <v>154</v>
      </c>
      <c r="I9" s="85">
        <f>'[19]2020-21'!$O11-'16'!I9</f>
        <v>131</v>
      </c>
      <c r="J9" s="57">
        <f t="shared" si="2"/>
        <v>85.064935064935071</v>
      </c>
      <c r="K9" s="31">
        <v>37</v>
      </c>
      <c r="L9" s="85">
        <f>'[19]2020-21'!$AV11-'16'!L9</f>
        <v>17</v>
      </c>
      <c r="M9" s="57">
        <f t="shared" si="3"/>
        <v>45.945945945945951</v>
      </c>
      <c r="N9" s="31">
        <v>20</v>
      </c>
      <c r="O9" s="85">
        <f>'[19]2020-21'!$BJ11-'16'!O9</f>
        <v>45</v>
      </c>
      <c r="P9" s="57">
        <f t="shared" si="4"/>
        <v>225</v>
      </c>
      <c r="Q9" s="31">
        <v>289</v>
      </c>
      <c r="R9" s="46">
        <f>'[7]1'!$C12-'16'!R9</f>
        <v>314</v>
      </c>
      <c r="S9" s="57">
        <f t="shared" si="5"/>
        <v>108.65051903114187</v>
      </c>
      <c r="T9" s="31">
        <v>931</v>
      </c>
      <c r="U9" s="46">
        <f>'[19]2020-21'!$DH11-'16'!U9</f>
        <v>906</v>
      </c>
      <c r="V9" s="57">
        <f t="shared" si="6"/>
        <v>97.314715359828142</v>
      </c>
      <c r="W9" s="31">
        <v>150</v>
      </c>
      <c r="X9" s="46">
        <f>'[19]2020-21'!$DL11-'16'!X9</f>
        <v>156</v>
      </c>
      <c r="Y9" s="57">
        <f t="shared" si="7"/>
        <v>104</v>
      </c>
      <c r="Z9" s="31">
        <v>136</v>
      </c>
      <c r="AA9" s="46">
        <f>'[19]2020-21'!$DP11-'16'!AA9</f>
        <v>148</v>
      </c>
      <c r="AB9" s="57">
        <f t="shared" si="8"/>
        <v>108.8235294117647</v>
      </c>
      <c r="AC9" s="29"/>
      <c r="AD9" s="32"/>
    </row>
    <row r="10" spans="1:32" s="33" customFormat="1" ht="18" customHeight="1" x14ac:dyDescent="0.25">
      <c r="A10" s="52" t="s">
        <v>29</v>
      </c>
      <c r="B10" s="31">
        <v>756</v>
      </c>
      <c r="C10" s="85">
        <f>'[19]2020-21'!$C12-'16'!C10</f>
        <v>748</v>
      </c>
      <c r="D10" s="57">
        <f t="shared" si="0"/>
        <v>98.941798941798936</v>
      </c>
      <c r="E10" s="31">
        <v>333</v>
      </c>
      <c r="F10" s="85">
        <f>'[19]2020-21'!$G12-'16'!F10</f>
        <v>350</v>
      </c>
      <c r="G10" s="57">
        <f t="shared" si="1"/>
        <v>105.10510510510511</v>
      </c>
      <c r="H10" s="31">
        <v>62</v>
      </c>
      <c r="I10" s="85">
        <f>'[19]2020-21'!$O12-'16'!I10</f>
        <v>84</v>
      </c>
      <c r="J10" s="57">
        <f t="shared" si="2"/>
        <v>135.48387096774192</v>
      </c>
      <c r="K10" s="31">
        <v>8</v>
      </c>
      <c r="L10" s="85">
        <f>'[19]2020-21'!$AV12-'16'!L10</f>
        <v>6</v>
      </c>
      <c r="M10" s="57">
        <f t="shared" si="3"/>
        <v>75</v>
      </c>
      <c r="N10" s="31">
        <v>0</v>
      </c>
      <c r="O10" s="85">
        <f>'[19]2020-21'!$BJ12-'16'!O10</f>
        <v>12</v>
      </c>
      <c r="P10" s="57">
        <f t="shared" si="4"/>
        <v>0</v>
      </c>
      <c r="Q10" s="31">
        <v>316</v>
      </c>
      <c r="R10" s="46">
        <f>'[7]1'!$C13-'16'!R10</f>
        <v>330</v>
      </c>
      <c r="S10" s="57">
        <f t="shared" si="5"/>
        <v>104.43037974683544</v>
      </c>
      <c r="T10" s="31">
        <v>618</v>
      </c>
      <c r="U10" s="46">
        <f>'[19]2020-21'!$DH12-'16'!U10</f>
        <v>551</v>
      </c>
      <c r="V10" s="57">
        <f t="shared" si="6"/>
        <v>89.158576051779932</v>
      </c>
      <c r="W10" s="31">
        <v>213</v>
      </c>
      <c r="X10" s="46">
        <f>'[19]2020-21'!$DL12-'16'!X10</f>
        <v>170</v>
      </c>
      <c r="Y10" s="57">
        <f t="shared" si="7"/>
        <v>79.812206572769952</v>
      </c>
      <c r="Z10" s="31">
        <v>170</v>
      </c>
      <c r="AA10" s="46">
        <f>'[19]2020-21'!$DP12-'16'!AA10</f>
        <v>133</v>
      </c>
      <c r="AB10" s="57">
        <f t="shared" si="8"/>
        <v>78.235294117647058</v>
      </c>
      <c r="AC10" s="29"/>
      <c r="AD10" s="32"/>
    </row>
    <row r="11" spans="1:32" s="33" customFormat="1" ht="18" customHeight="1" x14ac:dyDescent="0.25">
      <c r="A11" s="52" t="s">
        <v>30</v>
      </c>
      <c r="B11" s="31">
        <v>1164</v>
      </c>
      <c r="C11" s="85">
        <f>'[19]2020-21'!$C13-'16'!C11</f>
        <v>1114</v>
      </c>
      <c r="D11" s="57">
        <f t="shared" si="0"/>
        <v>95.704467353951898</v>
      </c>
      <c r="E11" s="31">
        <v>720</v>
      </c>
      <c r="F11" s="85">
        <f>'[19]2020-21'!$G13-'16'!F11</f>
        <v>710</v>
      </c>
      <c r="G11" s="57">
        <f t="shared" si="1"/>
        <v>98.611111111111114</v>
      </c>
      <c r="H11" s="31">
        <v>216</v>
      </c>
      <c r="I11" s="85">
        <f>'[19]2020-21'!$O13-'16'!I11</f>
        <v>176</v>
      </c>
      <c r="J11" s="57">
        <f t="shared" si="2"/>
        <v>81.481481481481481</v>
      </c>
      <c r="K11" s="31">
        <v>40</v>
      </c>
      <c r="L11" s="85">
        <f>'[19]2020-21'!$AV13-'16'!L11</f>
        <v>15</v>
      </c>
      <c r="M11" s="57">
        <f t="shared" si="3"/>
        <v>37.5</v>
      </c>
      <c r="N11" s="31">
        <v>20</v>
      </c>
      <c r="O11" s="85">
        <f>'[19]2020-21'!$BJ13-'16'!O11</f>
        <v>32</v>
      </c>
      <c r="P11" s="57">
        <f t="shared" si="4"/>
        <v>160</v>
      </c>
      <c r="Q11" s="31">
        <v>640</v>
      </c>
      <c r="R11" s="46">
        <f>'[7]1'!$C14-'16'!R11</f>
        <v>690</v>
      </c>
      <c r="S11" s="57">
        <f t="shared" si="5"/>
        <v>107.8125</v>
      </c>
      <c r="T11" s="31">
        <v>843</v>
      </c>
      <c r="U11" s="46">
        <f>'[19]2020-21'!$DH13-'16'!U11</f>
        <v>691</v>
      </c>
      <c r="V11" s="57">
        <f t="shared" si="6"/>
        <v>81.969157769869511</v>
      </c>
      <c r="W11" s="31">
        <v>438</v>
      </c>
      <c r="X11" s="46">
        <f>'[19]2020-21'!$DL13-'16'!X11</f>
        <v>300</v>
      </c>
      <c r="Y11" s="57">
        <f t="shared" si="7"/>
        <v>68.493150684931507</v>
      </c>
      <c r="Z11" s="31">
        <v>347</v>
      </c>
      <c r="AA11" s="46">
        <f>'[19]2020-21'!$DP13-'16'!AA11</f>
        <v>214</v>
      </c>
      <c r="AB11" s="57">
        <f t="shared" si="8"/>
        <v>61.671469740634009</v>
      </c>
      <c r="AC11" s="29"/>
      <c r="AD11" s="32"/>
    </row>
    <row r="12" spans="1:32" s="33" customFormat="1" ht="18" customHeight="1" x14ac:dyDescent="0.25">
      <c r="A12" s="52" t="s">
        <v>31</v>
      </c>
      <c r="B12" s="31">
        <v>911</v>
      </c>
      <c r="C12" s="85">
        <f>'[19]2020-21'!$C14-'16'!C12</f>
        <v>778</v>
      </c>
      <c r="D12" s="57">
        <f t="shared" si="0"/>
        <v>85.400658616904508</v>
      </c>
      <c r="E12" s="31">
        <v>393</v>
      </c>
      <c r="F12" s="85">
        <f>'[19]2020-21'!$G14-'16'!F12</f>
        <v>338</v>
      </c>
      <c r="G12" s="57">
        <f t="shared" si="1"/>
        <v>86.005089058524177</v>
      </c>
      <c r="H12" s="31">
        <v>204</v>
      </c>
      <c r="I12" s="85">
        <f>'[19]2020-21'!$O14-'16'!I12</f>
        <v>123</v>
      </c>
      <c r="J12" s="57">
        <f t="shared" si="2"/>
        <v>60.294117647058819</v>
      </c>
      <c r="K12" s="31">
        <v>30</v>
      </c>
      <c r="L12" s="85">
        <f>'[19]2020-21'!$AV14-'16'!L12</f>
        <v>29</v>
      </c>
      <c r="M12" s="57">
        <f t="shared" si="3"/>
        <v>96.666666666666671</v>
      </c>
      <c r="N12" s="31">
        <v>15</v>
      </c>
      <c r="O12" s="85">
        <f>'[19]2020-21'!$BJ14-'16'!O12</f>
        <v>31</v>
      </c>
      <c r="P12" s="57">
        <f t="shared" si="4"/>
        <v>206.66666666666669</v>
      </c>
      <c r="Q12" s="31">
        <v>332</v>
      </c>
      <c r="R12" s="46">
        <f>'[7]1'!$C15-'16'!R12</f>
        <v>308</v>
      </c>
      <c r="S12" s="57">
        <f t="shared" si="5"/>
        <v>92.771084337349393</v>
      </c>
      <c r="T12" s="31">
        <v>653</v>
      </c>
      <c r="U12" s="46">
        <f>'[19]2020-21'!$DH14-'16'!U12</f>
        <v>563</v>
      </c>
      <c r="V12" s="57">
        <f t="shared" si="6"/>
        <v>86.217457886676868</v>
      </c>
      <c r="W12" s="31">
        <v>180</v>
      </c>
      <c r="X12" s="46">
        <f>'[19]2020-21'!$DL14-'16'!X12</f>
        <v>130</v>
      </c>
      <c r="Y12" s="57">
        <f t="shared" si="7"/>
        <v>72.222222222222214</v>
      </c>
      <c r="Z12" s="31">
        <v>164</v>
      </c>
      <c r="AA12" s="46">
        <f>'[19]2020-21'!$DP14-'16'!AA12</f>
        <v>117</v>
      </c>
      <c r="AB12" s="57">
        <f t="shared" si="8"/>
        <v>71.341463414634148</v>
      </c>
      <c r="AC12" s="29"/>
      <c r="AD12" s="32"/>
    </row>
    <row r="13" spans="1:32" s="33" customFormat="1" ht="18" customHeight="1" x14ac:dyDescent="0.25">
      <c r="A13" s="52" t="s">
        <v>32</v>
      </c>
      <c r="B13" s="31">
        <v>1144</v>
      </c>
      <c r="C13" s="85">
        <f>'[19]2020-21'!$C15-'16'!C13</f>
        <v>1030</v>
      </c>
      <c r="D13" s="57">
        <f t="shared" si="0"/>
        <v>90.034965034965026</v>
      </c>
      <c r="E13" s="31">
        <v>502</v>
      </c>
      <c r="F13" s="85">
        <f>'[19]2020-21'!$G15-'16'!F13</f>
        <v>459</v>
      </c>
      <c r="G13" s="57">
        <f t="shared" si="1"/>
        <v>91.434262948207163</v>
      </c>
      <c r="H13" s="31">
        <v>206</v>
      </c>
      <c r="I13" s="85">
        <f>'[19]2020-21'!$O15-'16'!I13</f>
        <v>114</v>
      </c>
      <c r="J13" s="57">
        <f t="shared" si="2"/>
        <v>55.339805825242713</v>
      </c>
      <c r="K13" s="31">
        <v>15</v>
      </c>
      <c r="L13" s="85">
        <f>'[19]2020-21'!$AV15-'16'!L13</f>
        <v>9</v>
      </c>
      <c r="M13" s="57">
        <f t="shared" si="3"/>
        <v>60</v>
      </c>
      <c r="N13" s="31">
        <v>6</v>
      </c>
      <c r="O13" s="85">
        <f>'[19]2020-21'!$BJ15-'16'!O13</f>
        <v>27</v>
      </c>
      <c r="P13" s="57">
        <f t="shared" si="4"/>
        <v>450</v>
      </c>
      <c r="Q13" s="31">
        <v>410</v>
      </c>
      <c r="R13" s="46">
        <f>'[7]1'!$C16-'16'!R13</f>
        <v>399</v>
      </c>
      <c r="S13" s="57">
        <f t="shared" si="5"/>
        <v>97.317073170731703</v>
      </c>
      <c r="T13" s="31">
        <v>869</v>
      </c>
      <c r="U13" s="46">
        <f>'[19]2020-21'!$DH15-'16'!U13</f>
        <v>768</v>
      </c>
      <c r="V13" s="57">
        <f t="shared" si="6"/>
        <v>88.377445339470654</v>
      </c>
      <c r="W13" s="31">
        <v>314</v>
      </c>
      <c r="X13" s="46">
        <f>'[19]2020-21'!$DL15-'16'!X13</f>
        <v>233</v>
      </c>
      <c r="Y13" s="57">
        <f t="shared" si="7"/>
        <v>74.203821656050948</v>
      </c>
      <c r="Z13" s="31">
        <v>247</v>
      </c>
      <c r="AA13" s="46">
        <f>'[19]2020-21'!$DP15-'16'!AA13</f>
        <v>194</v>
      </c>
      <c r="AB13" s="57">
        <f t="shared" si="8"/>
        <v>78.542510121457482</v>
      </c>
      <c r="AC13" s="29"/>
      <c r="AD13" s="32"/>
    </row>
    <row r="14" spans="1:32" s="33" customFormat="1" ht="18" customHeight="1" x14ac:dyDescent="0.25">
      <c r="A14" s="52" t="s">
        <v>33</v>
      </c>
      <c r="B14" s="31">
        <v>245</v>
      </c>
      <c r="C14" s="85">
        <f>'[19]2020-21'!$C16-'16'!C14</f>
        <v>274</v>
      </c>
      <c r="D14" s="57">
        <f t="shared" si="0"/>
        <v>111.83673469387756</v>
      </c>
      <c r="E14" s="31">
        <v>165</v>
      </c>
      <c r="F14" s="85">
        <f>'[19]2020-21'!$G16-'16'!F14</f>
        <v>198</v>
      </c>
      <c r="G14" s="57">
        <f t="shared" si="1"/>
        <v>120</v>
      </c>
      <c r="H14" s="31">
        <v>42</v>
      </c>
      <c r="I14" s="85">
        <f>'[19]2020-21'!$O16-'16'!I14</f>
        <v>32</v>
      </c>
      <c r="J14" s="57">
        <f t="shared" si="2"/>
        <v>76.19047619047619</v>
      </c>
      <c r="K14" s="31">
        <v>7</v>
      </c>
      <c r="L14" s="85">
        <f>'[19]2020-21'!$AV16-'16'!L14</f>
        <v>5</v>
      </c>
      <c r="M14" s="57">
        <f t="shared" si="3"/>
        <v>71.428571428571431</v>
      </c>
      <c r="N14" s="31">
        <v>26</v>
      </c>
      <c r="O14" s="85">
        <f>'[19]2020-21'!$BJ16-'16'!O14</f>
        <v>16</v>
      </c>
      <c r="P14" s="57">
        <f t="shared" si="4"/>
        <v>61.53846153846154</v>
      </c>
      <c r="Q14" s="31">
        <v>131</v>
      </c>
      <c r="R14" s="46">
        <f>'[7]1'!$C17-'16'!R14</f>
        <v>171</v>
      </c>
      <c r="S14" s="57">
        <f t="shared" si="5"/>
        <v>130.53435114503819</v>
      </c>
      <c r="T14" s="31">
        <v>180</v>
      </c>
      <c r="U14" s="46">
        <f>'[19]2020-21'!$DH16-'16'!U14</f>
        <v>199</v>
      </c>
      <c r="V14" s="57">
        <f t="shared" si="6"/>
        <v>110.55555555555556</v>
      </c>
      <c r="W14" s="31">
        <v>110</v>
      </c>
      <c r="X14" s="46">
        <f>'[19]2020-21'!$DL16-'16'!X14</f>
        <v>125</v>
      </c>
      <c r="Y14" s="57">
        <f t="shared" si="7"/>
        <v>113.63636363636364</v>
      </c>
      <c r="Z14" s="31">
        <v>94</v>
      </c>
      <c r="AA14" s="46">
        <f>'[19]2020-21'!$DP16-'16'!AA14</f>
        <v>118</v>
      </c>
      <c r="AB14" s="57">
        <f t="shared" si="8"/>
        <v>125.53191489361701</v>
      </c>
      <c r="AC14" s="29"/>
      <c r="AD14" s="32"/>
    </row>
    <row r="15" spans="1:32" s="33" customFormat="1" ht="18" customHeight="1" x14ac:dyDescent="0.25">
      <c r="A15" s="52" t="s">
        <v>34</v>
      </c>
      <c r="B15" s="31">
        <v>1304</v>
      </c>
      <c r="C15" s="85">
        <f>'[19]2020-21'!$C17-'16'!C15</f>
        <v>1043</v>
      </c>
      <c r="D15" s="57">
        <f t="shared" si="0"/>
        <v>79.984662576687114</v>
      </c>
      <c r="E15" s="31">
        <v>637</v>
      </c>
      <c r="F15" s="85">
        <f>'[19]2020-21'!$G17-'16'!F15</f>
        <v>396</v>
      </c>
      <c r="G15" s="57">
        <f t="shared" si="1"/>
        <v>62.166405023547874</v>
      </c>
      <c r="H15" s="31">
        <v>167</v>
      </c>
      <c r="I15" s="85">
        <f>'[19]2020-21'!$O17-'16'!I15</f>
        <v>134</v>
      </c>
      <c r="J15" s="57">
        <f t="shared" si="2"/>
        <v>80.23952095808383</v>
      </c>
      <c r="K15" s="31">
        <v>22</v>
      </c>
      <c r="L15" s="85">
        <f>'[19]2020-21'!$AV17-'16'!L15</f>
        <v>35</v>
      </c>
      <c r="M15" s="57">
        <f t="shared" si="3"/>
        <v>159.09090909090909</v>
      </c>
      <c r="N15" s="31">
        <v>30</v>
      </c>
      <c r="O15" s="85">
        <f>'[19]2020-21'!$BJ17-'16'!O15</f>
        <v>47</v>
      </c>
      <c r="P15" s="57">
        <f t="shared" si="4"/>
        <v>156.66666666666666</v>
      </c>
      <c r="Q15" s="31">
        <v>545</v>
      </c>
      <c r="R15" s="46">
        <f>'[7]1'!$C18-'16'!R15</f>
        <v>353</v>
      </c>
      <c r="S15" s="57">
        <f t="shared" si="5"/>
        <v>64.77064220183486</v>
      </c>
      <c r="T15" s="31">
        <v>1035</v>
      </c>
      <c r="U15" s="46">
        <f>'[19]2020-21'!$DH17-'16'!U15</f>
        <v>771</v>
      </c>
      <c r="V15" s="57">
        <f t="shared" si="6"/>
        <v>74.492753623188406</v>
      </c>
      <c r="W15" s="31">
        <v>389</v>
      </c>
      <c r="X15" s="46">
        <f>'[19]2020-21'!$DL17-'16'!X15</f>
        <v>136</v>
      </c>
      <c r="Y15" s="57">
        <f t="shared" si="7"/>
        <v>34.961439588688947</v>
      </c>
      <c r="Z15" s="31">
        <v>328</v>
      </c>
      <c r="AA15" s="46">
        <f>'[19]2020-21'!$DP17-'16'!AA15</f>
        <v>112</v>
      </c>
      <c r="AB15" s="57">
        <f t="shared" si="8"/>
        <v>34.146341463414636</v>
      </c>
      <c r="AC15" s="29"/>
      <c r="AD15" s="32"/>
    </row>
    <row r="16" spans="1:32" s="33" customFormat="1" ht="18" customHeight="1" x14ac:dyDescent="0.25">
      <c r="A16" s="52" t="s">
        <v>35</v>
      </c>
      <c r="B16" s="31">
        <v>765</v>
      </c>
      <c r="C16" s="85">
        <f>'[19]2020-21'!$C18-'16'!C16</f>
        <v>698</v>
      </c>
      <c r="D16" s="57">
        <f t="shared" si="0"/>
        <v>91.24183006535948</v>
      </c>
      <c r="E16" s="31">
        <v>333</v>
      </c>
      <c r="F16" s="85">
        <f>'[19]2020-21'!$G18-'16'!F16</f>
        <v>264</v>
      </c>
      <c r="G16" s="57">
        <f t="shared" si="1"/>
        <v>79.27927927927928</v>
      </c>
      <c r="H16" s="31">
        <v>103</v>
      </c>
      <c r="I16" s="85">
        <f>'[19]2020-21'!$O18-'16'!I16</f>
        <v>74</v>
      </c>
      <c r="J16" s="57">
        <f t="shared" si="2"/>
        <v>71.844660194174764</v>
      </c>
      <c r="K16" s="31">
        <v>13</v>
      </c>
      <c r="L16" s="85">
        <f>'[19]2020-21'!$AV18-'16'!L16</f>
        <v>17</v>
      </c>
      <c r="M16" s="57">
        <f t="shared" si="3"/>
        <v>130.76923076923077</v>
      </c>
      <c r="N16" s="31">
        <v>19</v>
      </c>
      <c r="O16" s="85">
        <f>'[19]2020-21'!$BJ18-'16'!O16</f>
        <v>8</v>
      </c>
      <c r="P16" s="57">
        <f t="shared" si="4"/>
        <v>42.105263157894733</v>
      </c>
      <c r="Q16" s="31">
        <v>295</v>
      </c>
      <c r="R16" s="46">
        <f>'[7]1'!$C19-'16'!R16</f>
        <v>260</v>
      </c>
      <c r="S16" s="57">
        <f t="shared" si="5"/>
        <v>88.135593220338976</v>
      </c>
      <c r="T16" s="31">
        <v>606</v>
      </c>
      <c r="U16" s="46">
        <f>'[19]2020-21'!$DH18-'16'!U16</f>
        <v>538</v>
      </c>
      <c r="V16" s="57">
        <f t="shared" si="6"/>
        <v>88.778877887788781</v>
      </c>
      <c r="W16" s="31">
        <v>174</v>
      </c>
      <c r="X16" s="46">
        <f>'[19]2020-21'!$DL18-'16'!X16</f>
        <v>107</v>
      </c>
      <c r="Y16" s="57">
        <f t="shared" si="7"/>
        <v>61.494252873563212</v>
      </c>
      <c r="Z16" s="31">
        <v>163</v>
      </c>
      <c r="AA16" s="46">
        <f>'[19]2020-21'!$DP18-'16'!AA16</f>
        <v>103</v>
      </c>
      <c r="AB16" s="57">
        <f t="shared" si="8"/>
        <v>63.190184049079754</v>
      </c>
      <c r="AC16" s="29"/>
      <c r="AD16" s="32"/>
    </row>
    <row r="17" spans="1:30" s="33" customFormat="1" ht="18" customHeight="1" x14ac:dyDescent="0.25">
      <c r="A17" s="52" t="s">
        <v>36</v>
      </c>
      <c r="B17" s="31">
        <v>819</v>
      </c>
      <c r="C17" s="85">
        <f>'[19]2020-21'!$C19-'16'!C17</f>
        <v>955</v>
      </c>
      <c r="D17" s="57">
        <f t="shared" si="0"/>
        <v>116.60561660561662</v>
      </c>
      <c r="E17" s="31">
        <v>493</v>
      </c>
      <c r="F17" s="85">
        <f>'[19]2020-21'!$G19-'16'!F17</f>
        <v>624</v>
      </c>
      <c r="G17" s="57">
        <f t="shared" si="1"/>
        <v>126.57200811359026</v>
      </c>
      <c r="H17" s="31">
        <v>181</v>
      </c>
      <c r="I17" s="85">
        <f>'[19]2020-21'!$O19-'16'!I17</f>
        <v>188</v>
      </c>
      <c r="J17" s="57">
        <f t="shared" si="2"/>
        <v>103.86740331491713</v>
      </c>
      <c r="K17" s="31">
        <v>9</v>
      </c>
      <c r="L17" s="85">
        <f>'[19]2020-21'!$AV19-'16'!L17</f>
        <v>14</v>
      </c>
      <c r="M17" s="57">
        <f t="shared" si="3"/>
        <v>155.55555555555557</v>
      </c>
      <c r="N17" s="31">
        <v>7</v>
      </c>
      <c r="O17" s="85">
        <f>'[19]2020-21'!$BJ19-'16'!O17</f>
        <v>12</v>
      </c>
      <c r="P17" s="57">
        <f t="shared" si="4"/>
        <v>171.42857142857142</v>
      </c>
      <c r="Q17" s="31">
        <v>399</v>
      </c>
      <c r="R17" s="46">
        <f>'[7]1'!$C20-'16'!R17</f>
        <v>519</v>
      </c>
      <c r="S17" s="57">
        <f t="shared" si="5"/>
        <v>130.0751879699248</v>
      </c>
      <c r="T17" s="31">
        <v>554</v>
      </c>
      <c r="U17" s="46">
        <f>'[19]2020-21'!$DH19-'16'!U17</f>
        <v>550</v>
      </c>
      <c r="V17" s="57">
        <f t="shared" si="6"/>
        <v>99.277978339350184</v>
      </c>
      <c r="W17" s="31">
        <v>275</v>
      </c>
      <c r="X17" s="46">
        <f>'[19]2020-21'!$DL19-'16'!X17</f>
        <v>284</v>
      </c>
      <c r="Y17" s="57">
        <f t="shared" si="7"/>
        <v>103.27272727272727</v>
      </c>
      <c r="Z17" s="31">
        <v>246</v>
      </c>
      <c r="AA17" s="46">
        <f>'[19]2020-21'!$DP19-'16'!AA17</f>
        <v>248</v>
      </c>
      <c r="AB17" s="57">
        <f t="shared" si="8"/>
        <v>100.8130081300813</v>
      </c>
      <c r="AC17" s="29"/>
      <c r="AD17" s="32"/>
    </row>
    <row r="18" spans="1:30" s="33" customFormat="1" ht="18" customHeight="1" x14ac:dyDescent="0.25">
      <c r="A18" s="52" t="s">
        <v>37</v>
      </c>
      <c r="B18" s="31">
        <v>1162</v>
      </c>
      <c r="C18" s="85">
        <f>'[19]2020-21'!$C20-'16'!C18</f>
        <v>1083</v>
      </c>
      <c r="D18" s="57">
        <f t="shared" si="0"/>
        <v>93.201376936316692</v>
      </c>
      <c r="E18" s="31">
        <v>527</v>
      </c>
      <c r="F18" s="85">
        <f>'[19]2020-21'!$G20-'16'!F18</f>
        <v>483</v>
      </c>
      <c r="G18" s="57">
        <f t="shared" si="1"/>
        <v>91.650853889943079</v>
      </c>
      <c r="H18" s="31">
        <v>168</v>
      </c>
      <c r="I18" s="85">
        <f>'[19]2020-21'!$O20-'16'!I18</f>
        <v>177</v>
      </c>
      <c r="J18" s="57">
        <f t="shared" si="2"/>
        <v>105.35714285714286</v>
      </c>
      <c r="K18" s="31">
        <v>6</v>
      </c>
      <c r="L18" s="85">
        <f>'[19]2020-21'!$AV20-'16'!L18</f>
        <v>11</v>
      </c>
      <c r="M18" s="57">
        <f t="shared" si="3"/>
        <v>183.33333333333331</v>
      </c>
      <c r="N18" s="31">
        <v>9</v>
      </c>
      <c r="O18" s="85">
        <f>'[19]2020-21'!$BJ20-'16'!O18</f>
        <v>13</v>
      </c>
      <c r="P18" s="57">
        <f t="shared" si="4"/>
        <v>144.44444444444443</v>
      </c>
      <c r="Q18" s="31">
        <v>442</v>
      </c>
      <c r="R18" s="46">
        <f>'[7]1'!$C21-'16'!R18</f>
        <v>421</v>
      </c>
      <c r="S18" s="57">
        <f t="shared" si="5"/>
        <v>95.248868778280539</v>
      </c>
      <c r="T18" s="31">
        <v>916</v>
      </c>
      <c r="U18" s="46">
        <f>'[19]2020-21'!$DH20-'16'!U18</f>
        <v>778</v>
      </c>
      <c r="V18" s="57">
        <f t="shared" si="6"/>
        <v>84.93449781659389</v>
      </c>
      <c r="W18" s="31">
        <v>318</v>
      </c>
      <c r="X18" s="46">
        <f>'[19]2020-21'!$DL20-'16'!X18</f>
        <v>187</v>
      </c>
      <c r="Y18" s="57">
        <f t="shared" si="7"/>
        <v>58.80503144654088</v>
      </c>
      <c r="Z18" s="31">
        <v>265</v>
      </c>
      <c r="AA18" s="46">
        <f>'[19]2020-21'!$DP20-'16'!AA18</f>
        <v>150</v>
      </c>
      <c r="AB18" s="57">
        <f t="shared" si="8"/>
        <v>56.60377358490566</v>
      </c>
      <c r="AC18" s="29"/>
      <c r="AD18" s="32"/>
    </row>
    <row r="19" spans="1:30" s="33" customFormat="1" ht="18" customHeight="1" x14ac:dyDescent="0.25">
      <c r="A19" s="52" t="s">
        <v>38</v>
      </c>
      <c r="B19" s="31">
        <v>1917</v>
      </c>
      <c r="C19" s="85">
        <f>'[19]2020-21'!$C21-'16'!C19</f>
        <v>1933</v>
      </c>
      <c r="D19" s="57">
        <f t="shared" si="0"/>
        <v>100.83463745435577</v>
      </c>
      <c r="E19" s="31">
        <v>698</v>
      </c>
      <c r="F19" s="85">
        <f>'[19]2020-21'!$G21-'16'!F19</f>
        <v>745</v>
      </c>
      <c r="G19" s="57">
        <f t="shared" si="1"/>
        <v>106.73352435530086</v>
      </c>
      <c r="H19" s="31">
        <v>265</v>
      </c>
      <c r="I19" s="85">
        <f>'[19]2020-21'!$O21-'16'!I19</f>
        <v>268</v>
      </c>
      <c r="J19" s="57">
        <f t="shared" si="2"/>
        <v>101.13207547169812</v>
      </c>
      <c r="K19" s="31">
        <v>22</v>
      </c>
      <c r="L19" s="85">
        <f>'[19]2020-21'!$AV21-'16'!L19</f>
        <v>23</v>
      </c>
      <c r="M19" s="57">
        <f t="shared" si="3"/>
        <v>104.54545454545455</v>
      </c>
      <c r="N19" s="31">
        <v>4</v>
      </c>
      <c r="O19" s="85">
        <f>'[19]2020-21'!$BJ21-'16'!O19</f>
        <v>25</v>
      </c>
      <c r="P19" s="57">
        <f t="shared" si="4"/>
        <v>625</v>
      </c>
      <c r="Q19" s="31">
        <v>553</v>
      </c>
      <c r="R19" s="46">
        <f>'[7]1'!$C22-'16'!R19</f>
        <v>703</v>
      </c>
      <c r="S19" s="57">
        <f t="shared" si="5"/>
        <v>127.124773960217</v>
      </c>
      <c r="T19" s="31">
        <v>1499</v>
      </c>
      <c r="U19" s="46">
        <f>'[19]2020-21'!$DH21-'16'!U19</f>
        <v>1308</v>
      </c>
      <c r="V19" s="57">
        <f t="shared" si="6"/>
        <v>87.258172114743161</v>
      </c>
      <c r="W19" s="31">
        <v>388</v>
      </c>
      <c r="X19" s="46">
        <f>'[19]2020-21'!$DL21-'16'!X19</f>
        <v>304</v>
      </c>
      <c r="Y19" s="57">
        <f t="shared" si="7"/>
        <v>78.350515463917532</v>
      </c>
      <c r="Z19" s="31">
        <v>336</v>
      </c>
      <c r="AA19" s="46">
        <f>'[19]2020-21'!$DP21-'16'!AA19</f>
        <v>274</v>
      </c>
      <c r="AB19" s="57">
        <f t="shared" si="8"/>
        <v>81.547619047619051</v>
      </c>
      <c r="AC19" s="29"/>
      <c r="AD19" s="32"/>
    </row>
    <row r="20" spans="1:30" s="33" customFormat="1" ht="18" customHeight="1" x14ac:dyDescent="0.25">
      <c r="A20" s="52" t="s">
        <v>39</v>
      </c>
      <c r="B20" s="31">
        <v>644</v>
      </c>
      <c r="C20" s="85">
        <f>'[19]2020-21'!$C22-'16'!C20</f>
        <v>62</v>
      </c>
      <c r="D20" s="57">
        <f t="shared" si="0"/>
        <v>9.6273291925465845</v>
      </c>
      <c r="E20" s="31">
        <v>378</v>
      </c>
      <c r="F20" s="85">
        <f>'[19]2020-21'!$G22-'16'!F20</f>
        <v>17</v>
      </c>
      <c r="G20" s="57">
        <f t="shared" si="1"/>
        <v>4.4973544973544968</v>
      </c>
      <c r="H20" s="31">
        <v>159</v>
      </c>
      <c r="I20" s="85">
        <f>'[19]2020-21'!$O22-'16'!I20</f>
        <v>18</v>
      </c>
      <c r="J20" s="57">
        <f t="shared" si="2"/>
        <v>11.320754716981133</v>
      </c>
      <c r="K20" s="31">
        <v>22</v>
      </c>
      <c r="L20" s="85">
        <f>'[19]2020-21'!$AV22-'16'!L20</f>
        <v>0</v>
      </c>
      <c r="M20" s="57">
        <f t="shared" si="3"/>
        <v>0</v>
      </c>
      <c r="N20" s="31">
        <v>78</v>
      </c>
      <c r="O20" s="85">
        <f>'[19]2020-21'!$BJ22-'16'!O20</f>
        <v>2</v>
      </c>
      <c r="P20" s="57">
        <f t="shared" si="4"/>
        <v>2.5641025641025639</v>
      </c>
      <c r="Q20" s="31">
        <v>232</v>
      </c>
      <c r="R20" s="46">
        <f>'[7]1'!$C23-'16'!R20</f>
        <v>16</v>
      </c>
      <c r="S20" s="57">
        <f t="shared" si="5"/>
        <v>6.8965517241379306</v>
      </c>
      <c r="T20" s="31">
        <v>439</v>
      </c>
      <c r="U20" s="46">
        <f>'[19]2020-21'!$DH22-'16'!U20</f>
        <v>51</v>
      </c>
      <c r="V20" s="57">
        <f t="shared" si="6"/>
        <v>11.617312072892938</v>
      </c>
      <c r="W20" s="31">
        <v>203</v>
      </c>
      <c r="X20" s="46">
        <f>'[19]2020-21'!$DL22-'16'!X20</f>
        <v>8</v>
      </c>
      <c r="Y20" s="57">
        <f t="shared" si="7"/>
        <v>3.9408866995073892</v>
      </c>
      <c r="Z20" s="31">
        <v>148</v>
      </c>
      <c r="AA20" s="46">
        <f>'[19]2020-21'!$DP22-'16'!AA20</f>
        <v>7</v>
      </c>
      <c r="AB20" s="57">
        <f t="shared" si="8"/>
        <v>4.7297297297297298</v>
      </c>
      <c r="AC20" s="29"/>
      <c r="AD20" s="32"/>
    </row>
    <row r="21" spans="1:30" s="33" customFormat="1" ht="18" customHeight="1" x14ac:dyDescent="0.25">
      <c r="A21" s="52" t="s">
        <v>40</v>
      </c>
      <c r="B21" s="31">
        <v>861</v>
      </c>
      <c r="C21" s="85">
        <f>'[19]2020-21'!$C23-'16'!C21</f>
        <v>731</v>
      </c>
      <c r="D21" s="57">
        <f t="shared" si="0"/>
        <v>84.901277584204422</v>
      </c>
      <c r="E21" s="31">
        <v>471</v>
      </c>
      <c r="F21" s="85">
        <f>'[19]2020-21'!$G23-'16'!F21</f>
        <v>435</v>
      </c>
      <c r="G21" s="57">
        <f t="shared" si="1"/>
        <v>92.356687898089177</v>
      </c>
      <c r="H21" s="31">
        <v>242</v>
      </c>
      <c r="I21" s="85">
        <f>'[19]2020-21'!$O23-'16'!I21</f>
        <v>151</v>
      </c>
      <c r="J21" s="57">
        <f t="shared" si="2"/>
        <v>62.396694214876035</v>
      </c>
      <c r="K21" s="31">
        <v>3</v>
      </c>
      <c r="L21" s="85">
        <f>'[19]2020-21'!$AV23-'16'!L21</f>
        <v>1</v>
      </c>
      <c r="M21" s="57">
        <f t="shared" si="3"/>
        <v>33.333333333333329</v>
      </c>
      <c r="N21" s="31">
        <v>55</v>
      </c>
      <c r="O21" s="85">
        <f>'[19]2020-21'!$BJ23-'16'!O21</f>
        <v>16</v>
      </c>
      <c r="P21" s="57">
        <f t="shared" si="4"/>
        <v>29.09090909090909</v>
      </c>
      <c r="Q21" s="31">
        <v>258</v>
      </c>
      <c r="R21" s="46">
        <f>'[7]1'!$C24-'16'!R21</f>
        <v>351</v>
      </c>
      <c r="S21" s="57">
        <f t="shared" si="5"/>
        <v>136.04651162790697</v>
      </c>
      <c r="T21" s="31">
        <v>500</v>
      </c>
      <c r="U21" s="46">
        <f>'[19]2020-21'!$DH23-'16'!U21</f>
        <v>422</v>
      </c>
      <c r="V21" s="57">
        <f t="shared" si="6"/>
        <v>84.399999999999991</v>
      </c>
      <c r="W21" s="31">
        <v>254</v>
      </c>
      <c r="X21" s="46">
        <f>'[19]2020-21'!$DL23-'16'!X21</f>
        <v>167</v>
      </c>
      <c r="Y21" s="57">
        <f t="shared" si="7"/>
        <v>65.748031496062993</v>
      </c>
      <c r="Z21" s="31">
        <v>204</v>
      </c>
      <c r="AA21" s="46">
        <f>'[19]2020-21'!$DP23-'16'!AA21</f>
        <v>144</v>
      </c>
      <c r="AB21" s="57">
        <f t="shared" si="8"/>
        <v>70.588235294117652</v>
      </c>
      <c r="AC21" s="29"/>
      <c r="AD21" s="32"/>
    </row>
    <row r="22" spans="1:30" s="33" customFormat="1" ht="18" customHeight="1" x14ac:dyDescent="0.25">
      <c r="A22" s="52" t="s">
        <v>41</v>
      </c>
      <c r="B22" s="31">
        <v>484</v>
      </c>
      <c r="C22" s="85">
        <f>'[19]2020-21'!$C24-'16'!C22</f>
        <v>412</v>
      </c>
      <c r="D22" s="57">
        <f t="shared" si="0"/>
        <v>85.123966942148769</v>
      </c>
      <c r="E22" s="31">
        <v>419</v>
      </c>
      <c r="F22" s="85">
        <f>'[19]2020-21'!$G24-'16'!F22</f>
        <v>385</v>
      </c>
      <c r="G22" s="57">
        <f t="shared" si="1"/>
        <v>91.885441527446304</v>
      </c>
      <c r="H22" s="31">
        <v>133</v>
      </c>
      <c r="I22" s="85">
        <f>'[19]2020-21'!$O24-'16'!I22</f>
        <v>111</v>
      </c>
      <c r="J22" s="57">
        <f t="shared" si="2"/>
        <v>83.458646616541358</v>
      </c>
      <c r="K22" s="31">
        <v>16</v>
      </c>
      <c r="L22" s="85">
        <f>'[19]2020-21'!$AV24-'16'!L22</f>
        <v>21</v>
      </c>
      <c r="M22" s="57">
        <f t="shared" si="3"/>
        <v>131.25</v>
      </c>
      <c r="N22" s="31">
        <v>14</v>
      </c>
      <c r="O22" s="85">
        <f>'[19]2020-21'!$BJ24-'16'!O22</f>
        <v>1</v>
      </c>
      <c r="P22" s="57">
        <f t="shared" si="4"/>
        <v>7.1428571428571423</v>
      </c>
      <c r="Q22" s="31">
        <v>293</v>
      </c>
      <c r="R22" s="46">
        <f>'[7]1'!$C25-'16'!R22</f>
        <v>380</v>
      </c>
      <c r="S22" s="57">
        <f t="shared" si="5"/>
        <v>129.69283276450511</v>
      </c>
      <c r="T22" s="31">
        <v>254</v>
      </c>
      <c r="U22" s="46">
        <f>'[19]2020-21'!$DH24-'16'!U22</f>
        <v>183</v>
      </c>
      <c r="V22" s="57">
        <f t="shared" si="6"/>
        <v>72.047244094488192</v>
      </c>
      <c r="W22" s="31">
        <v>244</v>
      </c>
      <c r="X22" s="46">
        <f>'[19]2020-21'!$DL24-'16'!X22</f>
        <v>165</v>
      </c>
      <c r="Y22" s="57">
        <f t="shared" si="7"/>
        <v>67.622950819672127</v>
      </c>
      <c r="Z22" s="31">
        <v>174</v>
      </c>
      <c r="AA22" s="46">
        <f>'[19]2020-21'!$DP24-'16'!AA22</f>
        <v>136</v>
      </c>
      <c r="AB22" s="57">
        <f t="shared" si="8"/>
        <v>78.160919540229884</v>
      </c>
      <c r="AC22" s="29"/>
      <c r="AD22" s="32"/>
    </row>
    <row r="23" spans="1:30" s="33" customFormat="1" ht="18" customHeight="1" x14ac:dyDescent="0.25">
      <c r="A23" s="52" t="s">
        <v>42</v>
      </c>
      <c r="B23" s="31">
        <v>643</v>
      </c>
      <c r="C23" s="85">
        <f>'[19]2020-21'!$C25-'16'!C23</f>
        <v>659</v>
      </c>
      <c r="D23" s="57">
        <f t="shared" si="0"/>
        <v>102.48833592534992</v>
      </c>
      <c r="E23" s="31">
        <v>388</v>
      </c>
      <c r="F23" s="85">
        <f>'[19]2020-21'!$G25-'16'!F23</f>
        <v>422</v>
      </c>
      <c r="G23" s="57">
        <f t="shared" si="1"/>
        <v>108.76288659793813</v>
      </c>
      <c r="H23" s="31">
        <v>81</v>
      </c>
      <c r="I23" s="85">
        <f>'[19]2020-21'!$O25-'16'!I23</f>
        <v>71</v>
      </c>
      <c r="J23" s="57">
        <f t="shared" si="2"/>
        <v>87.654320987654316</v>
      </c>
      <c r="K23" s="31">
        <v>6</v>
      </c>
      <c r="L23" s="85">
        <f>'[19]2020-21'!$AV25-'16'!L23</f>
        <v>2</v>
      </c>
      <c r="M23" s="57">
        <f t="shared" si="3"/>
        <v>33.333333333333329</v>
      </c>
      <c r="N23" s="31">
        <v>3</v>
      </c>
      <c r="O23" s="85">
        <f>'[19]2020-21'!$BJ25-'16'!O23</f>
        <v>7</v>
      </c>
      <c r="P23" s="57">
        <f t="shared" si="4"/>
        <v>233.33333333333334</v>
      </c>
      <c r="Q23" s="31">
        <v>230</v>
      </c>
      <c r="R23" s="46">
        <f>'[7]1'!$C26-'16'!R23</f>
        <v>331</v>
      </c>
      <c r="S23" s="57">
        <f t="shared" si="5"/>
        <v>143.91304347826087</v>
      </c>
      <c r="T23" s="31">
        <v>471</v>
      </c>
      <c r="U23" s="46">
        <f>'[19]2020-21'!$DH25-'16'!U23</f>
        <v>471</v>
      </c>
      <c r="V23" s="57">
        <f t="shared" si="6"/>
        <v>100</v>
      </c>
      <c r="W23" s="31">
        <v>227</v>
      </c>
      <c r="X23" s="46">
        <f>'[19]2020-21'!$DL25-'16'!X23</f>
        <v>235</v>
      </c>
      <c r="Y23" s="57">
        <f t="shared" si="7"/>
        <v>103.52422907488987</v>
      </c>
      <c r="Z23" s="31">
        <v>179</v>
      </c>
      <c r="AA23" s="46">
        <f>'[19]2020-21'!$DP25-'16'!AA23</f>
        <v>166</v>
      </c>
      <c r="AB23" s="57">
        <f t="shared" si="8"/>
        <v>92.737430167597765</v>
      </c>
      <c r="AC23" s="29"/>
      <c r="AD23" s="32"/>
    </row>
    <row r="24" spans="1:30" s="33" customFormat="1" ht="18" customHeight="1" x14ac:dyDescent="0.25">
      <c r="A24" s="52" t="s">
        <v>43</v>
      </c>
      <c r="B24" s="31">
        <v>565</v>
      </c>
      <c r="C24" s="85">
        <f>'[19]2020-21'!$C26-'16'!C24</f>
        <v>545</v>
      </c>
      <c r="D24" s="57">
        <f t="shared" si="0"/>
        <v>96.460176991150433</v>
      </c>
      <c r="E24" s="31">
        <v>285</v>
      </c>
      <c r="F24" s="85">
        <f>'[19]2020-21'!$G26-'16'!F24</f>
        <v>305</v>
      </c>
      <c r="G24" s="57">
        <f t="shared" si="1"/>
        <v>107.01754385964912</v>
      </c>
      <c r="H24" s="31">
        <v>69</v>
      </c>
      <c r="I24" s="85">
        <f>'[19]2020-21'!$O26-'16'!I24</f>
        <v>64</v>
      </c>
      <c r="J24" s="57">
        <f t="shared" si="2"/>
        <v>92.753623188405797</v>
      </c>
      <c r="K24" s="31">
        <v>5</v>
      </c>
      <c r="L24" s="85">
        <f>'[19]2020-21'!$AV26-'16'!L24</f>
        <v>1</v>
      </c>
      <c r="M24" s="57">
        <f t="shared" si="3"/>
        <v>20</v>
      </c>
      <c r="N24" s="31">
        <v>27</v>
      </c>
      <c r="O24" s="85">
        <f>'[19]2020-21'!$BJ26-'16'!O24</f>
        <v>21</v>
      </c>
      <c r="P24" s="57">
        <f t="shared" si="4"/>
        <v>77.777777777777786</v>
      </c>
      <c r="Q24" s="31">
        <v>255</v>
      </c>
      <c r="R24" s="46">
        <f>'[7]1'!$C27-'16'!R24</f>
        <v>257</v>
      </c>
      <c r="S24" s="57">
        <f t="shared" si="5"/>
        <v>100.78431372549019</v>
      </c>
      <c r="T24" s="31">
        <v>418</v>
      </c>
      <c r="U24" s="46">
        <f>'[19]2020-21'!$DH26-'16'!U24</f>
        <v>400</v>
      </c>
      <c r="V24" s="57">
        <f t="shared" si="6"/>
        <v>95.693779904306226</v>
      </c>
      <c r="W24" s="31">
        <v>168</v>
      </c>
      <c r="X24" s="46">
        <f>'[19]2020-21'!$DL26-'16'!X24</f>
        <v>171</v>
      </c>
      <c r="Y24" s="57">
        <f t="shared" si="7"/>
        <v>101.78571428571428</v>
      </c>
      <c r="Z24" s="31">
        <v>141</v>
      </c>
      <c r="AA24" s="46">
        <f>'[19]2020-21'!$DP26-'16'!AA24</f>
        <v>149</v>
      </c>
      <c r="AB24" s="57">
        <f t="shared" si="8"/>
        <v>105.67375886524823</v>
      </c>
      <c r="AC24" s="29"/>
      <c r="AD24" s="32"/>
    </row>
    <row r="25" spans="1:30" s="33" customFormat="1" ht="18" customHeight="1" x14ac:dyDescent="0.25">
      <c r="A25" s="53" t="s">
        <v>44</v>
      </c>
      <c r="B25" s="31">
        <v>853</v>
      </c>
      <c r="C25" s="85">
        <f>'[19]2020-21'!$C27-'16'!C25</f>
        <v>771</v>
      </c>
      <c r="D25" s="57">
        <f t="shared" si="0"/>
        <v>90.386869871043373</v>
      </c>
      <c r="E25" s="31">
        <v>552</v>
      </c>
      <c r="F25" s="85">
        <f>'[19]2020-21'!$G27-'16'!F25</f>
        <v>438</v>
      </c>
      <c r="G25" s="57">
        <f t="shared" si="1"/>
        <v>79.347826086956516</v>
      </c>
      <c r="H25" s="31">
        <v>140</v>
      </c>
      <c r="I25" s="85">
        <f>'[19]2020-21'!$O27-'16'!I25</f>
        <v>113</v>
      </c>
      <c r="J25" s="57">
        <f t="shared" si="2"/>
        <v>80.714285714285722</v>
      </c>
      <c r="K25" s="31">
        <v>11</v>
      </c>
      <c r="L25" s="85">
        <f>'[19]2020-21'!$AV27-'16'!L25</f>
        <v>7</v>
      </c>
      <c r="M25" s="57">
        <f t="shared" si="3"/>
        <v>63.636363636363633</v>
      </c>
      <c r="N25" s="31">
        <v>35</v>
      </c>
      <c r="O25" s="85">
        <f>'[19]2020-21'!$BJ27-'16'!O25</f>
        <v>43</v>
      </c>
      <c r="P25" s="57">
        <f t="shared" si="4"/>
        <v>122.85714285714286</v>
      </c>
      <c r="Q25" s="31">
        <v>323</v>
      </c>
      <c r="R25" s="46">
        <f>'[7]1'!$C28-'16'!R25</f>
        <v>402</v>
      </c>
      <c r="S25" s="57">
        <f t="shared" si="5"/>
        <v>124.45820433436532</v>
      </c>
      <c r="T25" s="31">
        <v>622</v>
      </c>
      <c r="U25" s="46">
        <f>'[19]2020-21'!$DH27-'16'!U25</f>
        <v>508</v>
      </c>
      <c r="V25" s="57">
        <f t="shared" si="6"/>
        <v>81.672025723472672</v>
      </c>
      <c r="W25" s="31">
        <v>359</v>
      </c>
      <c r="X25" s="46">
        <f>'[19]2020-21'!$DL27-'16'!X25</f>
        <v>189</v>
      </c>
      <c r="Y25" s="57">
        <f t="shared" si="7"/>
        <v>52.646239554317553</v>
      </c>
      <c r="Z25" s="31">
        <v>308</v>
      </c>
      <c r="AA25" s="46">
        <f>'[19]2020-21'!$DP27-'16'!AA25</f>
        <v>168</v>
      </c>
      <c r="AB25" s="57">
        <f t="shared" si="8"/>
        <v>54.54545454545454</v>
      </c>
      <c r="AC25" s="29"/>
      <c r="AD25" s="32"/>
    </row>
    <row r="26" spans="1:30" s="33" customFormat="1" ht="18" customHeight="1" x14ac:dyDescent="0.25">
      <c r="A26" s="52" t="s">
        <v>45</v>
      </c>
      <c r="B26" s="31">
        <v>20712</v>
      </c>
      <c r="C26" s="85">
        <f>'[19]2020-21'!$C28-'16'!C26</f>
        <v>19181</v>
      </c>
      <c r="D26" s="57">
        <f t="shared" si="0"/>
        <v>92.608149864812674</v>
      </c>
      <c r="E26" s="31">
        <v>6853</v>
      </c>
      <c r="F26" s="85">
        <f>'[19]2020-21'!$G28-'16'!F26</f>
        <v>6248</v>
      </c>
      <c r="G26" s="57">
        <f t="shared" si="1"/>
        <v>91.171749598715891</v>
      </c>
      <c r="H26" s="31">
        <v>1964</v>
      </c>
      <c r="I26" s="85">
        <f>'[19]2020-21'!$O28-'16'!I26</f>
        <v>1304</v>
      </c>
      <c r="J26" s="57">
        <f t="shared" si="2"/>
        <v>66.395112016293282</v>
      </c>
      <c r="K26" s="31">
        <v>98</v>
      </c>
      <c r="L26" s="85">
        <f>'[19]2020-21'!$AV28-'16'!L26</f>
        <v>114</v>
      </c>
      <c r="M26" s="57">
        <f t="shared" si="3"/>
        <v>116.32653061224489</v>
      </c>
      <c r="N26" s="31">
        <v>217</v>
      </c>
      <c r="O26" s="85">
        <f>'[19]2020-21'!$BJ28-'16'!O26</f>
        <v>99</v>
      </c>
      <c r="P26" s="57">
        <f t="shared" si="4"/>
        <v>45.622119815668206</v>
      </c>
      <c r="Q26" s="31">
        <v>3795</v>
      </c>
      <c r="R26" s="46">
        <f>'[7]1'!$C29-'16'!R26</f>
        <v>4493</v>
      </c>
      <c r="S26" s="57">
        <f t="shared" si="5"/>
        <v>118.39262187088273</v>
      </c>
      <c r="T26" s="31">
        <v>18339</v>
      </c>
      <c r="U26" s="46">
        <f>'[19]2020-21'!$DH28-'16'!U26</f>
        <v>12151</v>
      </c>
      <c r="V26" s="57">
        <f t="shared" si="6"/>
        <v>66.257702164785428</v>
      </c>
      <c r="W26" s="31">
        <v>4842</v>
      </c>
      <c r="X26" s="46">
        <f>'[19]2020-21'!$DL28-'16'!X26</f>
        <v>2677</v>
      </c>
      <c r="Y26" s="57">
        <f t="shared" si="7"/>
        <v>55.287071458075175</v>
      </c>
      <c r="Z26" s="31">
        <v>3853</v>
      </c>
      <c r="AA26" s="46">
        <f>'[19]2020-21'!$DP28-'16'!AA26</f>
        <v>2235</v>
      </c>
      <c r="AB26" s="57">
        <f t="shared" si="8"/>
        <v>58.006747988580329</v>
      </c>
      <c r="AC26" s="29"/>
      <c r="AD26" s="32"/>
    </row>
    <row r="27" spans="1:30" s="33" customFormat="1" ht="18" customHeight="1" x14ac:dyDescent="0.25">
      <c r="A27" s="52" t="s">
        <v>46</v>
      </c>
      <c r="B27" s="31">
        <v>6931</v>
      </c>
      <c r="C27" s="85">
        <f>'[19]2020-21'!$C29-'16'!C27</f>
        <v>6510</v>
      </c>
      <c r="D27" s="57">
        <f t="shared" si="0"/>
        <v>93.925840427066802</v>
      </c>
      <c r="E27" s="31">
        <v>1891</v>
      </c>
      <c r="F27" s="85">
        <f>'[19]2020-21'!$G29-'16'!F27</f>
        <v>1662</v>
      </c>
      <c r="G27" s="57">
        <f t="shared" si="1"/>
        <v>87.890005288207291</v>
      </c>
      <c r="H27" s="31">
        <v>624</v>
      </c>
      <c r="I27" s="85">
        <f>'[19]2020-21'!$O29-'16'!I27</f>
        <v>443</v>
      </c>
      <c r="J27" s="57">
        <f t="shared" si="2"/>
        <v>70.993589743589752</v>
      </c>
      <c r="K27" s="31">
        <v>106</v>
      </c>
      <c r="L27" s="85">
        <f>'[19]2020-21'!$AV29-'16'!L27</f>
        <v>93</v>
      </c>
      <c r="M27" s="57">
        <f t="shared" si="3"/>
        <v>87.735849056603783</v>
      </c>
      <c r="N27" s="31">
        <v>91</v>
      </c>
      <c r="O27" s="85">
        <f>'[19]2020-21'!$BJ29-'16'!O27</f>
        <v>110</v>
      </c>
      <c r="P27" s="57">
        <f t="shared" si="4"/>
        <v>120.87912087912088</v>
      </c>
      <c r="Q27" s="31">
        <v>1764</v>
      </c>
      <c r="R27" s="46">
        <f>'[7]1'!$C30-'16'!R27</f>
        <v>1594</v>
      </c>
      <c r="S27" s="57">
        <f t="shared" si="5"/>
        <v>90.362811791383223</v>
      </c>
      <c r="T27" s="31">
        <v>5840</v>
      </c>
      <c r="U27" s="46">
        <f>'[19]2020-21'!$DH29-'16'!U27</f>
        <v>5360</v>
      </c>
      <c r="V27" s="57">
        <f t="shared" si="6"/>
        <v>91.780821917808225</v>
      </c>
      <c r="W27" s="31">
        <v>1141</v>
      </c>
      <c r="X27" s="46">
        <f>'[19]2020-21'!$DL29-'16'!X27</f>
        <v>709</v>
      </c>
      <c r="Y27" s="57">
        <f t="shared" si="7"/>
        <v>62.138475021910601</v>
      </c>
      <c r="Z27" s="31">
        <v>987</v>
      </c>
      <c r="AA27" s="46">
        <f>'[19]2020-21'!$DP29-'16'!AA27</f>
        <v>614</v>
      </c>
      <c r="AB27" s="57">
        <f t="shared" si="8"/>
        <v>62.208713272543058</v>
      </c>
      <c r="AC27" s="29"/>
      <c r="AD27" s="32"/>
    </row>
    <row r="28" spans="1:30" s="33" customFormat="1" ht="18" customHeight="1" x14ac:dyDescent="0.25">
      <c r="A28" s="54" t="s">
        <v>47</v>
      </c>
      <c r="B28" s="31">
        <v>5093</v>
      </c>
      <c r="C28" s="85">
        <f>'[19]2020-21'!$C30-'16'!C28</f>
        <v>4600</v>
      </c>
      <c r="D28" s="57">
        <f t="shared" si="0"/>
        <v>90.320047123502846</v>
      </c>
      <c r="E28" s="31">
        <v>1906</v>
      </c>
      <c r="F28" s="85">
        <f>'[19]2020-21'!$G30-'16'!F28</f>
        <v>1520</v>
      </c>
      <c r="G28" s="57">
        <f t="shared" si="1"/>
        <v>79.748163693599167</v>
      </c>
      <c r="H28" s="31">
        <v>659</v>
      </c>
      <c r="I28" s="85">
        <f>'[19]2020-21'!$O30-'16'!I28</f>
        <v>571</v>
      </c>
      <c r="J28" s="57">
        <f t="shared" si="2"/>
        <v>86.646433990895304</v>
      </c>
      <c r="K28" s="31">
        <v>32</v>
      </c>
      <c r="L28" s="85">
        <f>'[19]2020-21'!$AV30-'16'!L28</f>
        <v>71</v>
      </c>
      <c r="M28" s="57">
        <f t="shared" si="3"/>
        <v>221.875</v>
      </c>
      <c r="N28" s="31">
        <v>57</v>
      </c>
      <c r="O28" s="85">
        <f>'[19]2020-21'!$BJ30-'16'!O28</f>
        <v>61</v>
      </c>
      <c r="P28" s="57">
        <f t="shared" si="4"/>
        <v>107.01754385964912</v>
      </c>
      <c r="Q28" s="31">
        <v>1656</v>
      </c>
      <c r="R28" s="46">
        <f>'[7]1'!$C31-'16'!R28</f>
        <v>1478</v>
      </c>
      <c r="S28" s="57">
        <f t="shared" si="5"/>
        <v>89.251207729468589</v>
      </c>
      <c r="T28" s="31">
        <v>4045</v>
      </c>
      <c r="U28" s="46">
        <f>'[19]2020-21'!$DH30-'16'!U28</f>
        <v>3350</v>
      </c>
      <c r="V28" s="57">
        <f t="shared" si="6"/>
        <v>82.818294190358472</v>
      </c>
      <c r="W28" s="31">
        <v>1176</v>
      </c>
      <c r="X28" s="46">
        <f>'[19]2020-21'!$DL30-'16'!X28</f>
        <v>539</v>
      </c>
      <c r="Y28" s="57">
        <f t="shared" si="7"/>
        <v>45.833333333333329</v>
      </c>
      <c r="Z28" s="31">
        <v>1053</v>
      </c>
      <c r="AA28" s="46">
        <f>'[19]2020-21'!$DP30-'16'!AA28</f>
        <v>473</v>
      </c>
      <c r="AB28" s="57">
        <f t="shared" si="8"/>
        <v>44.919278252611591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N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W14" sqref="W14"/>
    </sheetView>
  </sheetViews>
  <sheetFormatPr defaultRowHeight="14.25" x14ac:dyDescent="0.2"/>
  <cols>
    <col min="1" max="1" width="29.140625" style="37" customWidth="1"/>
    <col min="2" max="2" width="11" style="37" customWidth="1"/>
    <col min="3" max="3" width="9.85546875" style="37" customWidth="1"/>
    <col min="4" max="4" width="8.28515625" style="37" customWidth="1"/>
    <col min="5" max="6" width="11.7109375" style="37" customWidth="1"/>
    <col min="7" max="7" width="7.42578125" style="37" customWidth="1"/>
    <col min="8" max="8" width="11.85546875" style="37" customWidth="1"/>
    <col min="9" max="9" width="11" style="37" customWidth="1"/>
    <col min="10" max="10" width="7.42578125" style="37" customWidth="1"/>
    <col min="11" max="12" width="9.42578125" style="37" customWidth="1"/>
    <col min="13" max="13" width="9" style="37" customWidth="1"/>
    <col min="14" max="14" width="10" style="37" customWidth="1"/>
    <col min="15" max="15" width="9.140625" style="37" customWidth="1"/>
    <col min="16" max="16" width="8.140625" style="37" customWidth="1"/>
    <col min="17" max="18" width="9.5703125" style="37" customWidth="1"/>
    <col min="19" max="19" width="8.140625" style="37" customWidth="1"/>
    <col min="20" max="20" width="10.5703125" style="37" customWidth="1"/>
    <col min="21" max="21" width="10.7109375" style="37" customWidth="1"/>
    <col min="22" max="22" width="8.140625" style="37" customWidth="1"/>
    <col min="23" max="23" width="8.28515625" style="37" customWidth="1"/>
    <col min="24" max="24" width="8.42578125" style="37" customWidth="1"/>
    <col min="25" max="25" width="8.28515625" style="37" customWidth="1"/>
    <col min="26" max="16384" width="9.140625" style="37"/>
  </cols>
  <sheetData>
    <row r="1" spans="1:32" s="22" customFormat="1" ht="66" customHeight="1" x14ac:dyDescent="0.35">
      <c r="B1" s="128" t="s">
        <v>88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62"/>
      <c r="O1" s="62"/>
      <c r="P1" s="62"/>
      <c r="Q1" s="21"/>
      <c r="R1" s="21"/>
      <c r="S1" s="21"/>
      <c r="T1" s="21"/>
      <c r="U1" s="21"/>
      <c r="V1" s="21"/>
      <c r="W1" s="21"/>
      <c r="X1" s="108"/>
      <c r="Y1" s="108"/>
      <c r="Z1" s="41"/>
      <c r="AB1" s="47" t="s">
        <v>12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03"/>
      <c r="Y2" s="103"/>
      <c r="Z2" s="112" t="s">
        <v>5</v>
      </c>
      <c r="AA2" s="112"/>
    </row>
    <row r="3" spans="1:32" s="26" customFormat="1" ht="67.5" customHeight="1" x14ac:dyDescent="0.25">
      <c r="A3" s="104"/>
      <c r="B3" s="105" t="s">
        <v>19</v>
      </c>
      <c r="C3" s="105"/>
      <c r="D3" s="105"/>
      <c r="E3" s="105" t="s">
        <v>20</v>
      </c>
      <c r="F3" s="105"/>
      <c r="G3" s="105"/>
      <c r="H3" s="105" t="s">
        <v>11</v>
      </c>
      <c r="I3" s="105"/>
      <c r="J3" s="105"/>
      <c r="K3" s="105" t="s">
        <v>7</v>
      </c>
      <c r="L3" s="105"/>
      <c r="M3" s="105"/>
      <c r="N3" s="105" t="s">
        <v>8</v>
      </c>
      <c r="O3" s="105"/>
      <c r="P3" s="105"/>
      <c r="Q3" s="109" t="s">
        <v>6</v>
      </c>
      <c r="R3" s="110"/>
      <c r="S3" s="111"/>
      <c r="T3" s="105" t="s">
        <v>14</v>
      </c>
      <c r="U3" s="105"/>
      <c r="V3" s="105"/>
      <c r="W3" s="105" t="s">
        <v>9</v>
      </c>
      <c r="X3" s="105"/>
      <c r="Y3" s="105"/>
      <c r="Z3" s="105" t="s">
        <v>10</v>
      </c>
      <c r="AA3" s="105"/>
      <c r="AB3" s="105"/>
    </row>
    <row r="4" spans="1:32" s="27" customFormat="1" ht="19.5" customHeight="1" x14ac:dyDescent="0.25">
      <c r="A4" s="104"/>
      <c r="B4" s="106" t="s">
        <v>13</v>
      </c>
      <c r="C4" s="106" t="s">
        <v>25</v>
      </c>
      <c r="D4" s="107" t="s">
        <v>2</v>
      </c>
      <c r="E4" s="106" t="s">
        <v>13</v>
      </c>
      <c r="F4" s="106" t="s">
        <v>25</v>
      </c>
      <c r="G4" s="107" t="s">
        <v>2</v>
      </c>
      <c r="H4" s="106" t="s">
        <v>13</v>
      </c>
      <c r="I4" s="106" t="s">
        <v>25</v>
      </c>
      <c r="J4" s="107" t="s">
        <v>2</v>
      </c>
      <c r="K4" s="106" t="s">
        <v>13</v>
      </c>
      <c r="L4" s="106" t="s">
        <v>25</v>
      </c>
      <c r="M4" s="107" t="s">
        <v>2</v>
      </c>
      <c r="N4" s="106" t="s">
        <v>13</v>
      </c>
      <c r="O4" s="106" t="s">
        <v>25</v>
      </c>
      <c r="P4" s="107" t="s">
        <v>2</v>
      </c>
      <c r="Q4" s="106" t="s">
        <v>13</v>
      </c>
      <c r="R4" s="106" t="s">
        <v>25</v>
      </c>
      <c r="S4" s="107" t="s">
        <v>2</v>
      </c>
      <c r="T4" s="106" t="s">
        <v>13</v>
      </c>
      <c r="U4" s="106" t="s">
        <v>25</v>
      </c>
      <c r="V4" s="107" t="s">
        <v>2</v>
      </c>
      <c r="W4" s="106" t="s">
        <v>13</v>
      </c>
      <c r="X4" s="106" t="s">
        <v>25</v>
      </c>
      <c r="Y4" s="107" t="s">
        <v>2</v>
      </c>
      <c r="Z4" s="106" t="s">
        <v>13</v>
      </c>
      <c r="AA4" s="106" t="s">
        <v>25</v>
      </c>
      <c r="AB4" s="107" t="s">
        <v>2</v>
      </c>
    </row>
    <row r="5" spans="1:32" s="27" customFormat="1" ht="6" customHeight="1" x14ac:dyDescent="0.25">
      <c r="A5" s="104"/>
      <c r="B5" s="106"/>
      <c r="C5" s="106"/>
      <c r="D5" s="107"/>
      <c r="E5" s="106"/>
      <c r="F5" s="106"/>
      <c r="G5" s="107"/>
      <c r="H5" s="106"/>
      <c r="I5" s="106"/>
      <c r="J5" s="107"/>
      <c r="K5" s="106"/>
      <c r="L5" s="106"/>
      <c r="M5" s="107"/>
      <c r="N5" s="106"/>
      <c r="O5" s="106"/>
      <c r="P5" s="107"/>
      <c r="Q5" s="106"/>
      <c r="R5" s="106"/>
      <c r="S5" s="107"/>
      <c r="T5" s="106"/>
      <c r="U5" s="106"/>
      <c r="V5" s="107"/>
      <c r="W5" s="106"/>
      <c r="X5" s="106"/>
      <c r="Y5" s="107"/>
      <c r="Z5" s="106"/>
      <c r="AA5" s="106"/>
      <c r="AB5" s="107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26</v>
      </c>
      <c r="B7" s="28">
        <f>SUM(B8:B28)</f>
        <v>22708</v>
      </c>
      <c r="C7" s="28">
        <f>SUM(C8:C28)</f>
        <v>22821</v>
      </c>
      <c r="D7" s="56">
        <f>IF(B7=0,0,C7/B7)*100</f>
        <v>100.49762198344196</v>
      </c>
      <c r="E7" s="28">
        <f>SUM(E8:E28)</f>
        <v>10199</v>
      </c>
      <c r="F7" s="28">
        <f>SUM(F8:F28)</f>
        <v>10341</v>
      </c>
      <c r="G7" s="56">
        <f>IF(E7=0,0,F7/E7)*100</f>
        <v>101.39229336209432</v>
      </c>
      <c r="H7" s="28">
        <f>SUM(H8:H28)</f>
        <v>3538</v>
      </c>
      <c r="I7" s="28">
        <f>SUM(I8:I28)</f>
        <v>3102</v>
      </c>
      <c r="J7" s="56">
        <f>IF(H7=0,0,I7/H7)*100</f>
        <v>87.676653476540423</v>
      </c>
      <c r="K7" s="28">
        <f>SUM(K8:K28)</f>
        <v>662</v>
      </c>
      <c r="L7" s="28">
        <f>SUM(L8:L28)</f>
        <v>619</v>
      </c>
      <c r="M7" s="56">
        <f>IF(K7=0,0,L7/K7)*100</f>
        <v>93.504531722054381</v>
      </c>
      <c r="N7" s="28">
        <f>SUM(N8:N28)</f>
        <v>768</v>
      </c>
      <c r="O7" s="28">
        <f>SUM(O8:O28)</f>
        <v>807</v>
      </c>
      <c r="P7" s="56">
        <f>IF(N7=0,0,O7/N7)*100</f>
        <v>105.078125</v>
      </c>
      <c r="Q7" s="28">
        <f>SUM(Q8:Q28)</f>
        <v>8145</v>
      </c>
      <c r="R7" s="28">
        <f>SUM(R8:R28)</f>
        <v>9206</v>
      </c>
      <c r="S7" s="56">
        <f>IF(Q7=0,0,R7/Q7)*100</f>
        <v>113.02639656230818</v>
      </c>
      <c r="T7" s="28">
        <f>SUM(T8:T28)</f>
        <v>17185</v>
      </c>
      <c r="U7" s="28">
        <f>SUM(U8:U28)</f>
        <v>16017</v>
      </c>
      <c r="V7" s="56">
        <f>IF(T7=0,0,U7/T7)*100</f>
        <v>93.203375036368925</v>
      </c>
      <c r="W7" s="28">
        <f>SUM(W8:W28)</f>
        <v>5603</v>
      </c>
      <c r="X7" s="28">
        <f>SUM(X8:X28)</f>
        <v>4549</v>
      </c>
      <c r="Y7" s="56">
        <f>IF(W7=0,0,X7/W7)*100</f>
        <v>81.188648938068894</v>
      </c>
      <c r="Z7" s="28">
        <f>SUM(Z8:Z28)</f>
        <v>4874</v>
      </c>
      <c r="AA7" s="28">
        <f>SUM(AA8:AA28)</f>
        <v>4088</v>
      </c>
      <c r="AB7" s="56">
        <f>IF(Z7=0,0,AA7/Z7)*100</f>
        <v>83.873615100533442</v>
      </c>
      <c r="AC7" s="29"/>
      <c r="AF7" s="33"/>
    </row>
    <row r="8" spans="1:32" s="33" customFormat="1" ht="18" customHeight="1" x14ac:dyDescent="0.25">
      <c r="A8" s="51" t="s">
        <v>27</v>
      </c>
      <c r="B8" s="31">
        <v>1875</v>
      </c>
      <c r="C8" s="31">
        <f>[20]Шаблон!$M8+[20]Шаблон!$K8-[20]Шаблон!$L8+[21]Шаблон!$D8</f>
        <v>1835</v>
      </c>
      <c r="D8" s="57">
        <f t="shared" ref="D8:D28" si="0">IF(B8=0,0,C8/B8)*100</f>
        <v>97.866666666666674</v>
      </c>
      <c r="E8" s="31">
        <v>757</v>
      </c>
      <c r="F8" s="31">
        <f>[21]Шаблон!$D8</f>
        <v>792</v>
      </c>
      <c r="G8" s="57">
        <f t="shared" ref="G8:G28" si="1">IF(E8=0,0,F8/E8)*100</f>
        <v>104.6235138705416</v>
      </c>
      <c r="H8" s="31">
        <v>282</v>
      </c>
      <c r="I8" s="31">
        <f>[21]Шаблон!$F8+[20]Шаблон!$D8</f>
        <v>255</v>
      </c>
      <c r="J8" s="57">
        <f t="shared" ref="J8:J28" si="2">IF(H8=0,0,I8/H8)*100</f>
        <v>90.425531914893625</v>
      </c>
      <c r="K8" s="31">
        <v>78</v>
      </c>
      <c r="L8" s="31">
        <f>[21]Шаблон!$J8</f>
        <v>87</v>
      </c>
      <c r="M8" s="57">
        <f t="shared" ref="M8:M28" si="3">IF(K8=0,0,L8/K8)*100</f>
        <v>111.53846153846155</v>
      </c>
      <c r="N8" s="31">
        <v>61</v>
      </c>
      <c r="O8" s="31">
        <f>[21]Шаблон!$K8+[21]Шаблон!$L8+[20]Шаблон!$G8</f>
        <v>44</v>
      </c>
      <c r="P8" s="57">
        <f t="shared" ref="P8:P28" si="4">IF(N8=0,0,O8/N8)*100</f>
        <v>72.131147540983605</v>
      </c>
      <c r="Q8" s="31">
        <v>602</v>
      </c>
      <c r="R8" s="46">
        <f>[21]Шаблон!$M8</f>
        <v>775</v>
      </c>
      <c r="S8" s="57">
        <f t="shared" ref="S8:S28" si="5">IF(Q8=0,0,R8/Q8)*100</f>
        <v>128.73754152823921</v>
      </c>
      <c r="T8" s="31">
        <v>1448</v>
      </c>
      <c r="U8" s="46">
        <f>[20]Шаблон!$M8+[21]Шаблон!$P8</f>
        <v>1374</v>
      </c>
      <c r="V8" s="57">
        <f t="shared" ref="V8:V28" si="6">IF(T8=0,0,U8/T8)*100</f>
        <v>94.889502762430951</v>
      </c>
      <c r="W8" s="31">
        <v>385</v>
      </c>
      <c r="X8" s="46">
        <f>[21]Шаблон!$P8</f>
        <v>335</v>
      </c>
      <c r="Y8" s="57">
        <f t="shared" ref="Y8:Y28" si="7">IF(W8=0,0,X8/W8)*100</f>
        <v>87.012987012987011</v>
      </c>
      <c r="Z8" s="31">
        <v>363</v>
      </c>
      <c r="AA8" s="46">
        <f>[21]Шаблон!$T8</f>
        <v>329</v>
      </c>
      <c r="AB8" s="57">
        <f t="shared" ref="AB8:AB28" si="8">IF(Z8=0,0,AA8/Z8)*100</f>
        <v>90.633608815426996</v>
      </c>
      <c r="AC8" s="29"/>
      <c r="AD8" s="32"/>
    </row>
    <row r="9" spans="1:32" s="34" customFormat="1" ht="18" customHeight="1" x14ac:dyDescent="0.25">
      <c r="A9" s="52" t="s">
        <v>28</v>
      </c>
      <c r="B9" s="31">
        <v>1450</v>
      </c>
      <c r="C9" s="85">
        <f>[20]Шаблон!$M9+[20]Шаблон!$K9-[20]Шаблон!$L9+[21]Шаблон!$D9</f>
        <v>1438</v>
      </c>
      <c r="D9" s="57">
        <f t="shared" si="0"/>
        <v>99.172413793103459</v>
      </c>
      <c r="E9" s="31">
        <v>373</v>
      </c>
      <c r="F9" s="85">
        <f>[21]Шаблон!$D9</f>
        <v>385</v>
      </c>
      <c r="G9" s="57">
        <f t="shared" si="1"/>
        <v>103.2171581769437</v>
      </c>
      <c r="H9" s="31">
        <v>170</v>
      </c>
      <c r="I9" s="85">
        <f>[21]Шаблон!$F9+[20]Шаблон!$D9</f>
        <v>109</v>
      </c>
      <c r="J9" s="57">
        <f t="shared" si="2"/>
        <v>64.117647058823536</v>
      </c>
      <c r="K9" s="31">
        <v>8</v>
      </c>
      <c r="L9" s="85">
        <f>[21]Шаблон!$J9</f>
        <v>8</v>
      </c>
      <c r="M9" s="57">
        <f t="shared" si="3"/>
        <v>100</v>
      </c>
      <c r="N9" s="31">
        <v>18</v>
      </c>
      <c r="O9" s="85">
        <f>[21]Шаблон!$K9+[21]Шаблон!$L9+[20]Шаблон!$G9</f>
        <v>15</v>
      </c>
      <c r="P9" s="57">
        <f t="shared" si="4"/>
        <v>83.333333333333343</v>
      </c>
      <c r="Q9" s="31">
        <v>340</v>
      </c>
      <c r="R9" s="46">
        <f>[21]Шаблон!$M9</f>
        <v>322</v>
      </c>
      <c r="S9" s="57">
        <f t="shared" si="5"/>
        <v>94.705882352941174</v>
      </c>
      <c r="T9" s="31">
        <v>1221</v>
      </c>
      <c r="U9" s="46">
        <f>[20]Шаблон!$M9+[21]Шаблон!$P9</f>
        <v>1203</v>
      </c>
      <c r="V9" s="57">
        <f t="shared" si="6"/>
        <v>98.525798525798521</v>
      </c>
      <c r="W9" s="31">
        <v>173</v>
      </c>
      <c r="X9" s="46">
        <f>[21]Шаблон!$P9</f>
        <v>186</v>
      </c>
      <c r="Y9" s="57">
        <f t="shared" si="7"/>
        <v>107.51445086705202</v>
      </c>
      <c r="Z9" s="31">
        <v>168</v>
      </c>
      <c r="AA9" s="46">
        <f>[21]Шаблон!$T9</f>
        <v>177</v>
      </c>
      <c r="AB9" s="57">
        <f t="shared" si="8"/>
        <v>105.35714285714286</v>
      </c>
      <c r="AC9" s="29"/>
      <c r="AD9" s="32"/>
    </row>
    <row r="10" spans="1:32" s="33" customFormat="1" ht="18" customHeight="1" x14ac:dyDescent="0.25">
      <c r="A10" s="52" t="s">
        <v>29</v>
      </c>
      <c r="B10" s="31">
        <v>732</v>
      </c>
      <c r="C10" s="85">
        <f>[20]Шаблон!$M10+[20]Шаблон!$K10-[20]Шаблон!$L10+[21]Шаблон!$D10</f>
        <v>660</v>
      </c>
      <c r="D10" s="57">
        <f t="shared" si="0"/>
        <v>90.163934426229503</v>
      </c>
      <c r="E10" s="31">
        <v>371</v>
      </c>
      <c r="F10" s="85">
        <f>[21]Шаблон!$D10</f>
        <v>327</v>
      </c>
      <c r="G10" s="57">
        <f t="shared" si="1"/>
        <v>88.140161725067387</v>
      </c>
      <c r="H10" s="31">
        <v>83</v>
      </c>
      <c r="I10" s="85">
        <f>[21]Шаблон!$F10+[20]Шаблон!$D10</f>
        <v>103</v>
      </c>
      <c r="J10" s="57">
        <f t="shared" si="2"/>
        <v>124.09638554216869</v>
      </c>
      <c r="K10" s="31">
        <v>24</v>
      </c>
      <c r="L10" s="85">
        <f>[21]Шаблон!$J10</f>
        <v>26</v>
      </c>
      <c r="M10" s="57">
        <f t="shared" si="3"/>
        <v>108.33333333333333</v>
      </c>
      <c r="N10" s="31">
        <v>29</v>
      </c>
      <c r="O10" s="85">
        <f>[21]Шаблон!$K10+[21]Шаблон!$L10+[20]Шаблон!$G10</f>
        <v>41</v>
      </c>
      <c r="P10" s="57">
        <f t="shared" si="4"/>
        <v>141.37931034482759</v>
      </c>
      <c r="Q10" s="31">
        <v>352</v>
      </c>
      <c r="R10" s="46">
        <f>[21]Шаблон!$M10</f>
        <v>315</v>
      </c>
      <c r="S10" s="57">
        <f t="shared" si="5"/>
        <v>89.48863636363636</v>
      </c>
      <c r="T10" s="31">
        <v>556</v>
      </c>
      <c r="U10" s="46">
        <f>[20]Шаблон!$M10+[21]Шаблон!$P10</f>
        <v>464</v>
      </c>
      <c r="V10" s="57">
        <f t="shared" si="6"/>
        <v>83.453237410071949</v>
      </c>
      <c r="W10" s="31">
        <v>214</v>
      </c>
      <c r="X10" s="46">
        <f>[21]Шаблон!$P10</f>
        <v>153</v>
      </c>
      <c r="Y10" s="57">
        <f t="shared" si="7"/>
        <v>71.495327102803742</v>
      </c>
      <c r="Z10" s="31">
        <v>177</v>
      </c>
      <c r="AA10" s="46">
        <f>[21]Шаблон!$T10</f>
        <v>131</v>
      </c>
      <c r="AB10" s="57">
        <f t="shared" si="8"/>
        <v>74.011299435028249</v>
      </c>
      <c r="AC10" s="29"/>
      <c r="AD10" s="32"/>
    </row>
    <row r="11" spans="1:32" s="33" customFormat="1" ht="18" customHeight="1" x14ac:dyDescent="0.25">
      <c r="A11" s="52" t="s">
        <v>30</v>
      </c>
      <c r="B11" s="31">
        <v>921</v>
      </c>
      <c r="C11" s="85">
        <f>[20]Шаблон!$M11+[20]Шаблон!$K11-[20]Шаблон!$L11+[21]Шаблон!$D11</f>
        <v>864</v>
      </c>
      <c r="D11" s="57">
        <f t="shared" si="0"/>
        <v>93.811074918566774</v>
      </c>
      <c r="E11" s="31">
        <v>559</v>
      </c>
      <c r="F11" s="85">
        <f>[21]Шаблон!$D11</f>
        <v>529</v>
      </c>
      <c r="G11" s="57">
        <f t="shared" si="1"/>
        <v>94.633273703041141</v>
      </c>
      <c r="H11" s="31">
        <v>166</v>
      </c>
      <c r="I11" s="85">
        <f>[21]Шаблон!$F11+[20]Шаблон!$D11</f>
        <v>145</v>
      </c>
      <c r="J11" s="57">
        <f t="shared" si="2"/>
        <v>87.349397590361448</v>
      </c>
      <c r="K11" s="31">
        <v>18</v>
      </c>
      <c r="L11" s="85">
        <f>[21]Шаблон!$J11</f>
        <v>39</v>
      </c>
      <c r="M11" s="57">
        <f t="shared" si="3"/>
        <v>216.66666666666666</v>
      </c>
      <c r="N11" s="31">
        <v>30</v>
      </c>
      <c r="O11" s="85">
        <f>[21]Шаблон!$K11+[21]Шаблон!$L11+[20]Шаблон!$G11</f>
        <v>14</v>
      </c>
      <c r="P11" s="57">
        <f t="shared" si="4"/>
        <v>46.666666666666664</v>
      </c>
      <c r="Q11" s="31">
        <v>489</v>
      </c>
      <c r="R11" s="46">
        <f>[21]Шаблон!$M11</f>
        <v>512</v>
      </c>
      <c r="S11" s="57">
        <f t="shared" si="5"/>
        <v>104.7034764826176</v>
      </c>
      <c r="T11" s="31">
        <v>644</v>
      </c>
      <c r="U11" s="46">
        <f>[20]Шаблон!$M11+[21]Шаблон!$P11</f>
        <v>564</v>
      </c>
      <c r="V11" s="57">
        <f t="shared" si="6"/>
        <v>87.577639751552795</v>
      </c>
      <c r="W11" s="31">
        <v>305</v>
      </c>
      <c r="X11" s="46">
        <f>[21]Шаблон!$P11</f>
        <v>247</v>
      </c>
      <c r="Y11" s="57">
        <f t="shared" si="7"/>
        <v>80.983606557377058</v>
      </c>
      <c r="Z11" s="31">
        <v>235</v>
      </c>
      <c r="AA11" s="46">
        <f>[21]Шаблон!$T11</f>
        <v>194</v>
      </c>
      <c r="AB11" s="57">
        <f t="shared" si="8"/>
        <v>82.553191489361694</v>
      </c>
      <c r="AC11" s="29"/>
      <c r="AD11" s="32"/>
    </row>
    <row r="12" spans="1:32" s="33" customFormat="1" ht="18" customHeight="1" x14ac:dyDescent="0.25">
      <c r="A12" s="52" t="s">
        <v>31</v>
      </c>
      <c r="B12" s="31">
        <v>1035</v>
      </c>
      <c r="C12" s="85">
        <f>[20]Шаблон!$M12+[20]Шаблон!$K12-[20]Шаблон!$L12+[21]Шаблон!$D12</f>
        <v>983</v>
      </c>
      <c r="D12" s="57">
        <f t="shared" si="0"/>
        <v>94.975845410628025</v>
      </c>
      <c r="E12" s="31">
        <v>521</v>
      </c>
      <c r="F12" s="85">
        <f>[21]Шаблон!$D12</f>
        <v>534</v>
      </c>
      <c r="G12" s="57">
        <f t="shared" si="1"/>
        <v>102.49520153550864</v>
      </c>
      <c r="H12" s="31">
        <v>221</v>
      </c>
      <c r="I12" s="85">
        <f>[21]Шаблон!$F12+[20]Шаблон!$D12</f>
        <v>171</v>
      </c>
      <c r="J12" s="57">
        <f t="shared" si="2"/>
        <v>77.375565610859738</v>
      </c>
      <c r="K12" s="31">
        <v>31</v>
      </c>
      <c r="L12" s="85">
        <f>[21]Шаблон!$J12</f>
        <v>33</v>
      </c>
      <c r="M12" s="57">
        <f t="shared" si="3"/>
        <v>106.45161290322579</v>
      </c>
      <c r="N12" s="31">
        <v>43</v>
      </c>
      <c r="O12" s="85">
        <f>[21]Шаблон!$K12+[21]Шаблон!$L12+[20]Шаблон!$G12</f>
        <v>52</v>
      </c>
      <c r="P12" s="57">
        <f t="shared" si="4"/>
        <v>120.93023255813952</v>
      </c>
      <c r="Q12" s="31">
        <v>434</v>
      </c>
      <c r="R12" s="46">
        <f>[21]Шаблон!$M12</f>
        <v>477</v>
      </c>
      <c r="S12" s="57">
        <f t="shared" si="5"/>
        <v>109.90783410138249</v>
      </c>
      <c r="T12" s="31">
        <v>689</v>
      </c>
      <c r="U12" s="46">
        <f>[20]Шаблон!$M12+[21]Шаблон!$P12</f>
        <v>668</v>
      </c>
      <c r="V12" s="57">
        <f t="shared" si="6"/>
        <v>96.952104499274299</v>
      </c>
      <c r="W12" s="31">
        <v>229</v>
      </c>
      <c r="X12" s="46">
        <f>[21]Шаблон!$P12</f>
        <v>229</v>
      </c>
      <c r="Y12" s="57">
        <f t="shared" si="7"/>
        <v>100</v>
      </c>
      <c r="Z12" s="31">
        <v>206</v>
      </c>
      <c r="AA12" s="46">
        <f>[21]Шаблон!$T12</f>
        <v>211</v>
      </c>
      <c r="AB12" s="57">
        <f t="shared" si="8"/>
        <v>102.42718446601941</v>
      </c>
      <c r="AC12" s="29"/>
      <c r="AD12" s="32"/>
    </row>
    <row r="13" spans="1:32" s="33" customFormat="1" ht="18" customHeight="1" x14ac:dyDescent="0.25">
      <c r="A13" s="52" t="s">
        <v>32</v>
      </c>
      <c r="B13" s="31">
        <v>1014</v>
      </c>
      <c r="C13" s="85">
        <f>[20]Шаблон!$M13+[20]Шаблон!$K13-[20]Шаблон!$L13+[21]Шаблон!$D13</f>
        <v>981</v>
      </c>
      <c r="D13" s="57">
        <f t="shared" si="0"/>
        <v>96.745562130177504</v>
      </c>
      <c r="E13" s="31">
        <v>501</v>
      </c>
      <c r="F13" s="85">
        <f>[21]Шаблон!$D13</f>
        <v>525</v>
      </c>
      <c r="G13" s="57">
        <f t="shared" si="1"/>
        <v>104.79041916167664</v>
      </c>
      <c r="H13" s="31">
        <v>177</v>
      </c>
      <c r="I13" s="85">
        <f>[21]Шаблон!$F13+[20]Шаблон!$D13</f>
        <v>117</v>
      </c>
      <c r="J13" s="57">
        <f t="shared" si="2"/>
        <v>66.101694915254242</v>
      </c>
      <c r="K13" s="31">
        <v>22</v>
      </c>
      <c r="L13" s="85">
        <f>[21]Шаблон!$J13</f>
        <v>27</v>
      </c>
      <c r="M13" s="57">
        <f t="shared" si="3"/>
        <v>122.72727272727273</v>
      </c>
      <c r="N13" s="31">
        <v>2</v>
      </c>
      <c r="O13" s="85">
        <f>[21]Шаблон!$K13+[21]Шаблон!$L13+[20]Шаблон!$G13</f>
        <v>15</v>
      </c>
      <c r="P13" s="57">
        <f t="shared" si="4"/>
        <v>750</v>
      </c>
      <c r="Q13" s="31">
        <v>371</v>
      </c>
      <c r="R13" s="46">
        <f>[21]Шаблон!$M13</f>
        <v>458</v>
      </c>
      <c r="S13" s="57">
        <f t="shared" si="5"/>
        <v>123.45013477088949</v>
      </c>
      <c r="T13" s="31">
        <v>746</v>
      </c>
      <c r="U13" s="46">
        <f>[20]Шаблон!$M13+[21]Шаблон!$P13</f>
        <v>667</v>
      </c>
      <c r="V13" s="57">
        <f t="shared" si="6"/>
        <v>89.410187667560322</v>
      </c>
      <c r="W13" s="31">
        <v>319</v>
      </c>
      <c r="X13" s="46">
        <f>[21]Шаблон!$P13</f>
        <v>259</v>
      </c>
      <c r="Y13" s="57">
        <f t="shared" si="7"/>
        <v>81.191222570532915</v>
      </c>
      <c r="Z13" s="31">
        <v>263</v>
      </c>
      <c r="AA13" s="46">
        <f>[21]Шаблон!$T13</f>
        <v>232</v>
      </c>
      <c r="AB13" s="57">
        <f t="shared" si="8"/>
        <v>88.212927756653997</v>
      </c>
      <c r="AC13" s="29"/>
      <c r="AD13" s="32"/>
    </row>
    <row r="14" spans="1:32" s="33" customFormat="1" ht="18" customHeight="1" x14ac:dyDescent="0.25">
      <c r="A14" s="52" t="s">
        <v>33</v>
      </c>
      <c r="B14" s="31">
        <v>393</v>
      </c>
      <c r="C14" s="85">
        <f>[20]Шаблон!$M14+[20]Шаблон!$K14-[20]Шаблон!$L14+[21]Шаблон!$D14</f>
        <v>445</v>
      </c>
      <c r="D14" s="57">
        <f t="shared" si="0"/>
        <v>113.23155216284988</v>
      </c>
      <c r="E14" s="31">
        <v>297</v>
      </c>
      <c r="F14" s="85">
        <f>[21]Шаблон!$D14</f>
        <v>352</v>
      </c>
      <c r="G14" s="57">
        <f t="shared" si="1"/>
        <v>118.5185185185185</v>
      </c>
      <c r="H14" s="31">
        <v>93</v>
      </c>
      <c r="I14" s="85">
        <f>[21]Шаблон!$F14+[20]Шаблон!$D14</f>
        <v>68</v>
      </c>
      <c r="J14" s="57">
        <f t="shared" si="2"/>
        <v>73.118279569892479</v>
      </c>
      <c r="K14" s="31">
        <v>34</v>
      </c>
      <c r="L14" s="85">
        <f>[21]Шаблон!$J14</f>
        <v>13</v>
      </c>
      <c r="M14" s="57">
        <f t="shared" si="3"/>
        <v>38.235294117647058</v>
      </c>
      <c r="N14" s="31">
        <v>28</v>
      </c>
      <c r="O14" s="85">
        <f>[21]Шаблон!$K14+[21]Шаблон!$L14+[20]Шаблон!$G14</f>
        <v>18</v>
      </c>
      <c r="P14" s="57">
        <f t="shared" si="4"/>
        <v>64.285714285714292</v>
      </c>
      <c r="Q14" s="31">
        <v>244</v>
      </c>
      <c r="R14" s="46">
        <f>[21]Шаблон!$M14</f>
        <v>307</v>
      </c>
      <c r="S14" s="57">
        <f t="shared" si="5"/>
        <v>125.81967213114753</v>
      </c>
      <c r="T14" s="31">
        <v>259</v>
      </c>
      <c r="U14" s="46">
        <f>[20]Шаблон!$M14+[21]Шаблон!$P14</f>
        <v>299</v>
      </c>
      <c r="V14" s="57">
        <f t="shared" si="6"/>
        <v>115.44401544401543</v>
      </c>
      <c r="W14" s="31">
        <v>172</v>
      </c>
      <c r="X14" s="46">
        <f>[21]Шаблон!$P14</f>
        <v>209</v>
      </c>
      <c r="Y14" s="57">
        <f t="shared" si="7"/>
        <v>121.51162790697674</v>
      </c>
      <c r="Z14" s="31">
        <v>164</v>
      </c>
      <c r="AA14" s="46">
        <f>[21]Шаблон!$T14</f>
        <v>193</v>
      </c>
      <c r="AB14" s="57">
        <f t="shared" si="8"/>
        <v>117.68292682926828</v>
      </c>
      <c r="AC14" s="29"/>
      <c r="AD14" s="32"/>
    </row>
    <row r="15" spans="1:32" s="33" customFormat="1" ht="18" customHeight="1" x14ac:dyDescent="0.25">
      <c r="A15" s="52" t="s">
        <v>34</v>
      </c>
      <c r="B15" s="31">
        <v>942</v>
      </c>
      <c r="C15" s="85">
        <f>[20]Шаблон!$M15+[20]Шаблон!$K15-[20]Шаблон!$L15+[21]Шаблон!$D15</f>
        <v>1055</v>
      </c>
      <c r="D15" s="57">
        <f t="shared" si="0"/>
        <v>111.99575371549895</v>
      </c>
      <c r="E15" s="31">
        <v>424</v>
      </c>
      <c r="F15" s="85">
        <f>[21]Шаблон!$D15</f>
        <v>421</v>
      </c>
      <c r="G15" s="57">
        <f t="shared" si="1"/>
        <v>99.29245283018868</v>
      </c>
      <c r="H15" s="31">
        <v>95</v>
      </c>
      <c r="I15" s="85">
        <f>[21]Шаблон!$F15+[20]Шаблон!$D15</f>
        <v>116</v>
      </c>
      <c r="J15" s="57">
        <f t="shared" si="2"/>
        <v>122.10526315789474</v>
      </c>
      <c r="K15" s="31">
        <v>25</v>
      </c>
      <c r="L15" s="85">
        <f>[21]Шаблон!$J15</f>
        <v>25</v>
      </c>
      <c r="M15" s="57">
        <f t="shared" si="3"/>
        <v>100</v>
      </c>
      <c r="N15" s="31">
        <v>7</v>
      </c>
      <c r="O15" s="85">
        <f>[21]Шаблон!$K15+[21]Шаблон!$L15+[20]Шаблон!$G15</f>
        <v>19</v>
      </c>
      <c r="P15" s="57">
        <f t="shared" si="4"/>
        <v>271.42857142857144</v>
      </c>
      <c r="Q15" s="31">
        <v>344</v>
      </c>
      <c r="R15" s="46">
        <f>[21]Шаблон!$M15</f>
        <v>364</v>
      </c>
      <c r="S15" s="57">
        <f t="shared" si="5"/>
        <v>105.81395348837211</v>
      </c>
      <c r="T15" s="31">
        <v>771</v>
      </c>
      <c r="U15" s="46">
        <f>[20]Шаблон!$M15+[21]Шаблон!$P15</f>
        <v>821</v>
      </c>
      <c r="V15" s="57">
        <f t="shared" si="6"/>
        <v>106.48508430609598</v>
      </c>
      <c r="W15" s="31">
        <v>266</v>
      </c>
      <c r="X15" s="46">
        <f>[21]Шаблон!$P15</f>
        <v>200</v>
      </c>
      <c r="Y15" s="57">
        <f t="shared" si="7"/>
        <v>75.187969924812023</v>
      </c>
      <c r="Z15" s="31">
        <v>232</v>
      </c>
      <c r="AA15" s="46">
        <f>[21]Шаблон!$T15</f>
        <v>169</v>
      </c>
      <c r="AB15" s="57">
        <f t="shared" si="8"/>
        <v>72.84482758620689</v>
      </c>
      <c r="AC15" s="29"/>
      <c r="AD15" s="32"/>
    </row>
    <row r="16" spans="1:32" s="33" customFormat="1" ht="18" customHeight="1" x14ac:dyDescent="0.25">
      <c r="A16" s="52" t="s">
        <v>35</v>
      </c>
      <c r="B16" s="31">
        <v>734</v>
      </c>
      <c r="C16" s="85">
        <f>[20]Шаблон!$M16+[20]Шаблон!$K16-[20]Шаблон!$L16+[21]Шаблон!$D16</f>
        <v>697</v>
      </c>
      <c r="D16" s="57">
        <f t="shared" si="0"/>
        <v>94.959128065395092</v>
      </c>
      <c r="E16" s="31">
        <v>316</v>
      </c>
      <c r="F16" s="85">
        <f>[21]Шаблон!$D16</f>
        <v>285</v>
      </c>
      <c r="G16" s="57">
        <f t="shared" si="1"/>
        <v>90.189873417721529</v>
      </c>
      <c r="H16" s="31">
        <v>81</v>
      </c>
      <c r="I16" s="85">
        <f>[21]Шаблон!$F16+[20]Шаблон!$D16</f>
        <v>65</v>
      </c>
      <c r="J16" s="57">
        <f t="shared" si="2"/>
        <v>80.246913580246911</v>
      </c>
      <c r="K16" s="31">
        <v>27</v>
      </c>
      <c r="L16" s="85">
        <f>[21]Шаблон!$J16</f>
        <v>9</v>
      </c>
      <c r="M16" s="57">
        <f t="shared" si="3"/>
        <v>33.333333333333329</v>
      </c>
      <c r="N16" s="31">
        <v>78</v>
      </c>
      <c r="O16" s="85">
        <f>[21]Шаблон!$K16+[21]Шаблон!$L16+[20]Шаблон!$G16</f>
        <v>52</v>
      </c>
      <c r="P16" s="57">
        <f t="shared" si="4"/>
        <v>66.666666666666657</v>
      </c>
      <c r="Q16" s="31">
        <v>290</v>
      </c>
      <c r="R16" s="46">
        <f>[21]Шаблон!$M16</f>
        <v>281</v>
      </c>
      <c r="S16" s="57">
        <f t="shared" si="5"/>
        <v>96.896551724137936</v>
      </c>
      <c r="T16" s="31">
        <v>588</v>
      </c>
      <c r="U16" s="46">
        <f>[20]Шаблон!$M16+[21]Шаблон!$P16</f>
        <v>545</v>
      </c>
      <c r="V16" s="57">
        <f t="shared" si="6"/>
        <v>92.687074829931973</v>
      </c>
      <c r="W16" s="31">
        <v>172</v>
      </c>
      <c r="X16" s="46">
        <f>[21]Шаблон!$P16</f>
        <v>134</v>
      </c>
      <c r="Y16" s="57">
        <f t="shared" si="7"/>
        <v>77.906976744186053</v>
      </c>
      <c r="Z16" s="31">
        <v>159</v>
      </c>
      <c r="AA16" s="46">
        <f>[21]Шаблон!$T16</f>
        <v>125</v>
      </c>
      <c r="AB16" s="57">
        <f t="shared" si="8"/>
        <v>78.616352201257868</v>
      </c>
      <c r="AC16" s="29"/>
      <c r="AD16" s="32"/>
    </row>
    <row r="17" spans="1:30" s="33" customFormat="1" ht="18" customHeight="1" x14ac:dyDescent="0.25">
      <c r="A17" s="52" t="s">
        <v>36</v>
      </c>
      <c r="B17" s="31">
        <v>673</v>
      </c>
      <c r="C17" s="85">
        <f>[20]Шаблон!$M17+[20]Шаблон!$K17-[20]Шаблон!$L17+[21]Шаблон!$D17</f>
        <v>687</v>
      </c>
      <c r="D17" s="57">
        <f t="shared" si="0"/>
        <v>102.08023774145616</v>
      </c>
      <c r="E17" s="31">
        <v>442</v>
      </c>
      <c r="F17" s="85">
        <f>[21]Шаблон!$D17</f>
        <v>469</v>
      </c>
      <c r="G17" s="57">
        <f t="shared" si="1"/>
        <v>106.10859728506787</v>
      </c>
      <c r="H17" s="31">
        <v>183</v>
      </c>
      <c r="I17" s="85">
        <f>[21]Шаблон!$F17+[20]Шаблон!$D17</f>
        <v>160</v>
      </c>
      <c r="J17" s="57">
        <f t="shared" si="2"/>
        <v>87.431693989071036</v>
      </c>
      <c r="K17" s="31">
        <v>46</v>
      </c>
      <c r="L17" s="85">
        <f>[21]Шаблон!$J17</f>
        <v>28</v>
      </c>
      <c r="M17" s="57">
        <f t="shared" si="3"/>
        <v>60.869565217391312</v>
      </c>
      <c r="N17" s="31">
        <v>12</v>
      </c>
      <c r="O17" s="85">
        <f>[21]Шаблон!$K17+[21]Шаблон!$L17+[20]Шаблон!$G17</f>
        <v>11</v>
      </c>
      <c r="P17" s="57">
        <f t="shared" si="4"/>
        <v>91.666666666666657</v>
      </c>
      <c r="Q17" s="31">
        <v>361</v>
      </c>
      <c r="R17" s="46">
        <f>[21]Шаблон!$M17</f>
        <v>379</v>
      </c>
      <c r="S17" s="57">
        <f t="shared" si="5"/>
        <v>104.98614958448753</v>
      </c>
      <c r="T17" s="31">
        <v>397</v>
      </c>
      <c r="U17" s="46">
        <f>[20]Шаблон!$M17+[21]Шаблон!$P17</f>
        <v>359</v>
      </c>
      <c r="V17" s="57">
        <f t="shared" si="6"/>
        <v>90.428211586901767</v>
      </c>
      <c r="W17" s="31">
        <v>218</v>
      </c>
      <c r="X17" s="46">
        <f>[21]Шаблон!$P17</f>
        <v>181</v>
      </c>
      <c r="Y17" s="57">
        <f t="shared" si="7"/>
        <v>83.027522935779814</v>
      </c>
      <c r="Z17" s="31">
        <v>191</v>
      </c>
      <c r="AA17" s="46">
        <f>[21]Шаблон!$T17</f>
        <v>170</v>
      </c>
      <c r="AB17" s="57">
        <f t="shared" si="8"/>
        <v>89.005235602094245</v>
      </c>
      <c r="AC17" s="29"/>
      <c r="AD17" s="32"/>
    </row>
    <row r="18" spans="1:30" s="33" customFormat="1" ht="18" customHeight="1" x14ac:dyDescent="0.25">
      <c r="A18" s="52" t="s">
        <v>37</v>
      </c>
      <c r="B18" s="31">
        <v>758</v>
      </c>
      <c r="C18" s="85">
        <f>[20]Шаблон!$M18+[20]Шаблон!$K18-[20]Шаблон!$L18+[21]Шаблон!$D18</f>
        <v>787</v>
      </c>
      <c r="D18" s="57">
        <f t="shared" si="0"/>
        <v>103.82585751978893</v>
      </c>
      <c r="E18" s="31">
        <v>408</v>
      </c>
      <c r="F18" s="85">
        <f>[21]Шаблон!$D18</f>
        <v>442</v>
      </c>
      <c r="G18" s="57">
        <f t="shared" si="1"/>
        <v>108.33333333333333</v>
      </c>
      <c r="H18" s="31">
        <v>81</v>
      </c>
      <c r="I18" s="85">
        <f>[21]Шаблон!$F18+[20]Шаблон!$D18</f>
        <v>70</v>
      </c>
      <c r="J18" s="57">
        <f t="shared" si="2"/>
        <v>86.419753086419746</v>
      </c>
      <c r="K18" s="31">
        <v>14</v>
      </c>
      <c r="L18" s="85">
        <f>[21]Шаблон!$J18</f>
        <v>7</v>
      </c>
      <c r="M18" s="57">
        <f t="shared" si="3"/>
        <v>50</v>
      </c>
      <c r="N18" s="31">
        <v>32</v>
      </c>
      <c r="O18" s="85">
        <f>[21]Шаблон!$K18+[21]Шаблон!$L18+[20]Шаблон!$G18</f>
        <v>24</v>
      </c>
      <c r="P18" s="57">
        <f t="shared" si="4"/>
        <v>75</v>
      </c>
      <c r="Q18" s="31">
        <v>357</v>
      </c>
      <c r="R18" s="46">
        <f>[21]Шаблон!$M18</f>
        <v>398</v>
      </c>
      <c r="S18" s="57">
        <f t="shared" si="5"/>
        <v>111.48459383753502</v>
      </c>
      <c r="T18" s="31">
        <v>614</v>
      </c>
      <c r="U18" s="46">
        <f>[20]Шаблон!$M18+[21]Шаблон!$P18</f>
        <v>597</v>
      </c>
      <c r="V18" s="57">
        <f t="shared" si="6"/>
        <v>97.23127035830619</v>
      </c>
      <c r="W18" s="31">
        <v>273</v>
      </c>
      <c r="X18" s="46">
        <f>[21]Шаблон!$P18</f>
        <v>251</v>
      </c>
      <c r="Y18" s="57">
        <f t="shared" si="7"/>
        <v>91.941391941391942</v>
      </c>
      <c r="Z18" s="31">
        <v>202</v>
      </c>
      <c r="AA18" s="46">
        <f>[21]Шаблон!$T18</f>
        <v>213</v>
      </c>
      <c r="AB18" s="57">
        <f t="shared" si="8"/>
        <v>105.44554455445545</v>
      </c>
      <c r="AC18" s="29"/>
      <c r="AD18" s="32"/>
    </row>
    <row r="19" spans="1:30" s="33" customFormat="1" ht="18" customHeight="1" x14ac:dyDescent="0.25">
      <c r="A19" s="52" t="s">
        <v>38</v>
      </c>
      <c r="B19" s="31">
        <v>1795</v>
      </c>
      <c r="C19" s="85">
        <f>[20]Шаблон!$M19+[20]Шаблон!$K19-[20]Шаблон!$L19+[21]Шаблон!$D19</f>
        <v>1840</v>
      </c>
      <c r="D19" s="57">
        <f t="shared" si="0"/>
        <v>102.50696378830084</v>
      </c>
      <c r="E19" s="31">
        <v>768</v>
      </c>
      <c r="F19" s="85">
        <f>[21]Шаблон!$D19</f>
        <v>877</v>
      </c>
      <c r="G19" s="57">
        <f t="shared" si="1"/>
        <v>114.19270833333333</v>
      </c>
      <c r="H19" s="31">
        <v>362</v>
      </c>
      <c r="I19" s="85">
        <f>[21]Шаблон!$F19+[20]Шаблон!$D19</f>
        <v>389</v>
      </c>
      <c r="J19" s="57">
        <f t="shared" si="2"/>
        <v>107.45856353591161</v>
      </c>
      <c r="K19" s="31">
        <v>62</v>
      </c>
      <c r="L19" s="85">
        <f>[21]Шаблон!$J19</f>
        <v>70</v>
      </c>
      <c r="M19" s="57">
        <f t="shared" si="3"/>
        <v>112.90322580645163</v>
      </c>
      <c r="N19" s="31">
        <v>75</v>
      </c>
      <c r="O19" s="85">
        <f>[21]Шаблон!$K19+[21]Шаблон!$L19+[20]Шаблон!$G19</f>
        <v>106</v>
      </c>
      <c r="P19" s="57">
        <f t="shared" si="4"/>
        <v>141.33333333333334</v>
      </c>
      <c r="Q19" s="31">
        <v>664</v>
      </c>
      <c r="R19" s="46">
        <f>[21]Шаблон!$M19</f>
        <v>819</v>
      </c>
      <c r="S19" s="57">
        <f t="shared" si="5"/>
        <v>123.3433734939759</v>
      </c>
      <c r="T19" s="31">
        <v>1281</v>
      </c>
      <c r="U19" s="46">
        <f>[20]Шаблон!$M19+[21]Шаблон!$P19</f>
        <v>1102</v>
      </c>
      <c r="V19" s="57">
        <f t="shared" si="6"/>
        <v>86.026541764246673</v>
      </c>
      <c r="W19" s="31">
        <v>335</v>
      </c>
      <c r="X19" s="46">
        <f>[21]Шаблон!$P19</f>
        <v>267</v>
      </c>
      <c r="Y19" s="57">
        <f t="shared" si="7"/>
        <v>79.701492537313428</v>
      </c>
      <c r="Z19" s="31">
        <v>295</v>
      </c>
      <c r="AA19" s="46">
        <f>[21]Шаблон!$T19</f>
        <v>245</v>
      </c>
      <c r="AB19" s="57">
        <f t="shared" si="8"/>
        <v>83.050847457627114</v>
      </c>
      <c r="AC19" s="29"/>
      <c r="AD19" s="32"/>
    </row>
    <row r="20" spans="1:30" s="33" customFormat="1" ht="18" customHeight="1" x14ac:dyDescent="0.25">
      <c r="A20" s="52" t="s">
        <v>39</v>
      </c>
      <c r="B20" s="31">
        <v>476</v>
      </c>
      <c r="C20" s="85">
        <f>[20]Шаблон!$M20+[20]Шаблон!$K20-[20]Шаблон!$L20+[21]Шаблон!$D20</f>
        <v>1100</v>
      </c>
      <c r="D20" s="57">
        <f t="shared" si="0"/>
        <v>231.0924369747899</v>
      </c>
      <c r="E20" s="31">
        <v>261</v>
      </c>
      <c r="F20" s="85">
        <f>[21]Шаблон!$D20</f>
        <v>508</v>
      </c>
      <c r="G20" s="57">
        <f t="shared" si="1"/>
        <v>194.63601532567048</v>
      </c>
      <c r="H20" s="31">
        <v>102</v>
      </c>
      <c r="I20" s="85">
        <f>[21]Шаблон!$F20+[20]Шаблон!$D20</f>
        <v>195</v>
      </c>
      <c r="J20" s="57">
        <f t="shared" si="2"/>
        <v>191.1764705882353</v>
      </c>
      <c r="K20" s="31">
        <v>16</v>
      </c>
      <c r="L20" s="85">
        <f>[21]Шаблон!$J20</f>
        <v>30</v>
      </c>
      <c r="M20" s="57">
        <f t="shared" si="3"/>
        <v>187.5</v>
      </c>
      <c r="N20" s="31">
        <v>70</v>
      </c>
      <c r="O20" s="85">
        <f>[21]Шаблон!$K20+[21]Шаблон!$L20+[20]Шаблон!$G20</f>
        <v>137</v>
      </c>
      <c r="P20" s="57">
        <f t="shared" si="4"/>
        <v>195.71428571428569</v>
      </c>
      <c r="Q20" s="31">
        <v>171</v>
      </c>
      <c r="R20" s="46">
        <f>[21]Шаблон!$M20</f>
        <v>429</v>
      </c>
      <c r="S20" s="57">
        <f t="shared" si="5"/>
        <v>250.87719298245611</v>
      </c>
      <c r="T20" s="31">
        <v>315</v>
      </c>
      <c r="U20" s="46">
        <f>[20]Шаблон!$M20+[21]Шаблон!$P20</f>
        <v>743</v>
      </c>
      <c r="V20" s="57">
        <f t="shared" si="6"/>
        <v>235.87301587301587</v>
      </c>
      <c r="W20" s="31">
        <v>129</v>
      </c>
      <c r="X20" s="46">
        <f>[21]Шаблон!$P20</f>
        <v>188</v>
      </c>
      <c r="Y20" s="57">
        <f t="shared" si="7"/>
        <v>145.73643410852713</v>
      </c>
      <c r="Z20" s="31">
        <v>104</v>
      </c>
      <c r="AA20" s="46">
        <f>[21]Шаблон!$T20</f>
        <v>162</v>
      </c>
      <c r="AB20" s="57">
        <f t="shared" si="8"/>
        <v>155.76923076923077</v>
      </c>
      <c r="AC20" s="29"/>
      <c r="AD20" s="32"/>
    </row>
    <row r="21" spans="1:30" s="33" customFormat="1" ht="18" customHeight="1" x14ac:dyDescent="0.25">
      <c r="A21" s="52" t="s">
        <v>40</v>
      </c>
      <c r="B21" s="31">
        <v>617</v>
      </c>
      <c r="C21" s="85">
        <f>[20]Шаблон!$M21+[20]Шаблон!$K21-[20]Шаблон!$L21+[21]Шаблон!$D21</f>
        <v>532</v>
      </c>
      <c r="D21" s="57">
        <f t="shared" si="0"/>
        <v>86.223662884927066</v>
      </c>
      <c r="E21" s="31">
        <v>349</v>
      </c>
      <c r="F21" s="85">
        <f>[21]Шаблон!$D21</f>
        <v>293</v>
      </c>
      <c r="G21" s="57">
        <f t="shared" si="1"/>
        <v>83.954154727793693</v>
      </c>
      <c r="H21" s="31">
        <v>132</v>
      </c>
      <c r="I21" s="85">
        <f>[21]Шаблон!$F21+[20]Шаблон!$D21</f>
        <v>83</v>
      </c>
      <c r="J21" s="57">
        <f t="shared" si="2"/>
        <v>62.878787878787875</v>
      </c>
      <c r="K21" s="31">
        <v>11</v>
      </c>
      <c r="L21" s="85">
        <f>[21]Шаблон!$J21</f>
        <v>22</v>
      </c>
      <c r="M21" s="57">
        <f t="shared" si="3"/>
        <v>200</v>
      </c>
      <c r="N21" s="31">
        <v>27</v>
      </c>
      <c r="O21" s="85">
        <f>[21]Шаблон!$K21+[21]Шаблон!$L21+[20]Шаблон!$G21</f>
        <v>51</v>
      </c>
      <c r="P21" s="57">
        <f t="shared" si="4"/>
        <v>188.88888888888889</v>
      </c>
      <c r="Q21" s="31">
        <v>214</v>
      </c>
      <c r="R21" s="46">
        <f>[21]Шаблон!$M21</f>
        <v>238</v>
      </c>
      <c r="S21" s="57">
        <f t="shared" si="5"/>
        <v>111.21495327102804</v>
      </c>
      <c r="T21" s="31">
        <v>389</v>
      </c>
      <c r="U21" s="46">
        <f>[20]Шаблон!$M21+[21]Шаблон!$P21</f>
        <v>356</v>
      </c>
      <c r="V21" s="57">
        <f t="shared" si="6"/>
        <v>91.516709511568124</v>
      </c>
      <c r="W21" s="31">
        <v>165</v>
      </c>
      <c r="X21" s="46">
        <f>[21]Шаблон!$P21</f>
        <v>137</v>
      </c>
      <c r="Y21" s="57">
        <f t="shared" si="7"/>
        <v>83.030303030303031</v>
      </c>
      <c r="Z21" s="31">
        <v>130</v>
      </c>
      <c r="AA21" s="46">
        <f>[21]Шаблон!$T21</f>
        <v>128</v>
      </c>
      <c r="AB21" s="57">
        <f t="shared" si="8"/>
        <v>98.461538461538467</v>
      </c>
      <c r="AC21" s="29"/>
      <c r="AD21" s="32"/>
    </row>
    <row r="22" spans="1:30" s="33" customFormat="1" ht="18" customHeight="1" x14ac:dyDescent="0.25">
      <c r="A22" s="52" t="s">
        <v>41</v>
      </c>
      <c r="B22" s="31">
        <v>481</v>
      </c>
      <c r="C22" s="85">
        <f>[20]Шаблон!$M22+[20]Шаблон!$K22-[20]Шаблон!$L22+[21]Шаблон!$D22</f>
        <v>417</v>
      </c>
      <c r="D22" s="57">
        <f t="shared" si="0"/>
        <v>86.694386694386694</v>
      </c>
      <c r="E22" s="31">
        <v>431</v>
      </c>
      <c r="F22" s="85">
        <f>[21]Шаблон!$D22</f>
        <v>397</v>
      </c>
      <c r="G22" s="57">
        <f t="shared" si="1"/>
        <v>92.111368909512763</v>
      </c>
      <c r="H22" s="31">
        <v>131</v>
      </c>
      <c r="I22" s="85">
        <f>[21]Шаблон!$F22+[20]Шаблон!$D22</f>
        <v>118</v>
      </c>
      <c r="J22" s="57">
        <f t="shared" si="2"/>
        <v>90.07633587786259</v>
      </c>
      <c r="K22" s="31">
        <v>27</v>
      </c>
      <c r="L22" s="85">
        <f>[21]Шаблон!$J22</f>
        <v>44</v>
      </c>
      <c r="M22" s="57">
        <f t="shared" si="3"/>
        <v>162.96296296296296</v>
      </c>
      <c r="N22" s="31">
        <v>37</v>
      </c>
      <c r="O22" s="85">
        <f>[21]Шаблон!$K22+[21]Шаблон!$L22+[20]Шаблон!$G22</f>
        <v>16</v>
      </c>
      <c r="P22" s="57">
        <f t="shared" si="4"/>
        <v>43.243243243243242</v>
      </c>
      <c r="Q22" s="31">
        <v>315</v>
      </c>
      <c r="R22" s="46">
        <f>[21]Шаблон!$M22</f>
        <v>391</v>
      </c>
      <c r="S22" s="57">
        <f t="shared" si="5"/>
        <v>124.12698412698413</v>
      </c>
      <c r="T22" s="31">
        <v>224</v>
      </c>
      <c r="U22" s="46">
        <f>[20]Шаблон!$M22+[21]Шаблон!$P22</f>
        <v>187</v>
      </c>
      <c r="V22" s="57">
        <f t="shared" si="6"/>
        <v>83.482142857142861</v>
      </c>
      <c r="W22" s="31">
        <v>220</v>
      </c>
      <c r="X22" s="46">
        <f>[21]Шаблон!$P22</f>
        <v>183</v>
      </c>
      <c r="Y22" s="57">
        <f t="shared" si="7"/>
        <v>83.181818181818173</v>
      </c>
      <c r="Z22" s="31">
        <v>189</v>
      </c>
      <c r="AA22" s="46">
        <f>[21]Шаблон!$T22</f>
        <v>165</v>
      </c>
      <c r="AB22" s="57">
        <f t="shared" si="8"/>
        <v>87.301587301587304</v>
      </c>
      <c r="AC22" s="29"/>
      <c r="AD22" s="32"/>
    </row>
    <row r="23" spans="1:30" s="33" customFormat="1" ht="18" customHeight="1" x14ac:dyDescent="0.25">
      <c r="A23" s="52" t="s">
        <v>42</v>
      </c>
      <c r="B23" s="31">
        <v>741</v>
      </c>
      <c r="C23" s="85">
        <f>[20]Шаблон!$M23+[20]Шаблон!$K23-[20]Шаблон!$L23+[21]Шаблон!$D23</f>
        <v>706</v>
      </c>
      <c r="D23" s="57">
        <f t="shared" si="0"/>
        <v>95.276653171390009</v>
      </c>
      <c r="E23" s="31">
        <v>477</v>
      </c>
      <c r="F23" s="85">
        <f>[21]Шаблон!$D23</f>
        <v>468</v>
      </c>
      <c r="G23" s="57">
        <f t="shared" si="1"/>
        <v>98.113207547169807</v>
      </c>
      <c r="H23" s="31">
        <v>107</v>
      </c>
      <c r="I23" s="85">
        <f>[21]Шаблон!$F23+[20]Шаблон!$D23</f>
        <v>87</v>
      </c>
      <c r="J23" s="57">
        <f t="shared" si="2"/>
        <v>81.308411214953267</v>
      </c>
      <c r="K23" s="31">
        <v>15</v>
      </c>
      <c r="L23" s="85">
        <f>[21]Шаблон!$J23</f>
        <v>16</v>
      </c>
      <c r="M23" s="57">
        <f t="shared" si="3"/>
        <v>106.66666666666667</v>
      </c>
      <c r="N23" s="31">
        <v>8</v>
      </c>
      <c r="O23" s="85">
        <f>[21]Шаблон!$K23+[21]Шаблон!$L23+[20]Шаблон!$G23</f>
        <v>15</v>
      </c>
      <c r="P23" s="57">
        <f t="shared" si="4"/>
        <v>187.5</v>
      </c>
      <c r="Q23" s="31">
        <v>301</v>
      </c>
      <c r="R23" s="46">
        <f>[21]Шаблон!$M23</f>
        <v>315</v>
      </c>
      <c r="S23" s="57">
        <f t="shared" si="5"/>
        <v>104.65116279069768</v>
      </c>
      <c r="T23" s="31">
        <v>543</v>
      </c>
      <c r="U23" s="46">
        <f>[20]Шаблон!$M23+[21]Шаблон!$P23</f>
        <v>511</v>
      </c>
      <c r="V23" s="57">
        <f t="shared" si="6"/>
        <v>94.10681399631676</v>
      </c>
      <c r="W23" s="31">
        <v>294</v>
      </c>
      <c r="X23" s="46">
        <f>[21]Шаблон!$P23</f>
        <v>275</v>
      </c>
      <c r="Y23" s="57">
        <f t="shared" si="7"/>
        <v>93.5374149659864</v>
      </c>
      <c r="Z23" s="31">
        <v>254</v>
      </c>
      <c r="AA23" s="46">
        <f>[21]Шаблон!$T23</f>
        <v>246</v>
      </c>
      <c r="AB23" s="57">
        <f t="shared" si="8"/>
        <v>96.850393700787393</v>
      </c>
      <c r="AC23" s="29"/>
      <c r="AD23" s="32"/>
    </row>
    <row r="24" spans="1:30" s="33" customFormat="1" ht="18" customHeight="1" x14ac:dyDescent="0.25">
      <c r="A24" s="52" t="s">
        <v>43</v>
      </c>
      <c r="B24" s="31">
        <v>843</v>
      </c>
      <c r="C24" s="85">
        <f>[20]Шаблон!$M24+[20]Шаблон!$K24-[20]Шаблон!$L24+[21]Шаблон!$D24</f>
        <v>819</v>
      </c>
      <c r="D24" s="57">
        <f t="shared" si="0"/>
        <v>97.15302491103202</v>
      </c>
      <c r="E24" s="31">
        <v>415</v>
      </c>
      <c r="F24" s="85">
        <f>[21]Шаблон!$D24</f>
        <v>428</v>
      </c>
      <c r="G24" s="57">
        <f t="shared" si="1"/>
        <v>103.13253012048193</v>
      </c>
      <c r="H24" s="31">
        <v>146</v>
      </c>
      <c r="I24" s="85">
        <f>[21]Шаблон!$F24+[20]Шаблон!$D24</f>
        <v>136</v>
      </c>
      <c r="J24" s="57">
        <f t="shared" si="2"/>
        <v>93.150684931506845</v>
      </c>
      <c r="K24" s="31">
        <v>37</v>
      </c>
      <c r="L24" s="85">
        <f>[21]Шаблон!$J24</f>
        <v>16</v>
      </c>
      <c r="M24" s="57">
        <f t="shared" si="3"/>
        <v>43.243243243243242</v>
      </c>
      <c r="N24" s="31">
        <v>46</v>
      </c>
      <c r="O24" s="85">
        <f>[21]Шаблон!$K24+[21]Шаблон!$L24+[20]Шаблон!$G24</f>
        <v>46</v>
      </c>
      <c r="P24" s="57">
        <f t="shared" si="4"/>
        <v>100</v>
      </c>
      <c r="Q24" s="31">
        <v>378</v>
      </c>
      <c r="R24" s="46">
        <f>[21]Шаблон!$M24</f>
        <v>354</v>
      </c>
      <c r="S24" s="57">
        <f t="shared" si="5"/>
        <v>93.650793650793645</v>
      </c>
      <c r="T24" s="31">
        <v>585</v>
      </c>
      <c r="U24" s="46">
        <f>[20]Шаблон!$M24+[21]Шаблон!$P24</f>
        <v>565</v>
      </c>
      <c r="V24" s="57">
        <f t="shared" si="6"/>
        <v>96.581196581196579</v>
      </c>
      <c r="W24" s="31">
        <v>208</v>
      </c>
      <c r="X24" s="46">
        <f>[21]Шаблон!$P24</f>
        <v>201</v>
      </c>
      <c r="Y24" s="57">
        <f t="shared" si="7"/>
        <v>96.634615384615387</v>
      </c>
      <c r="Z24" s="31">
        <v>183</v>
      </c>
      <c r="AA24" s="46">
        <f>[21]Шаблон!$T24</f>
        <v>177</v>
      </c>
      <c r="AB24" s="57">
        <f t="shared" si="8"/>
        <v>96.721311475409834</v>
      </c>
      <c r="AC24" s="29"/>
      <c r="AD24" s="32"/>
    </row>
    <row r="25" spans="1:30" s="33" customFormat="1" ht="18" customHeight="1" x14ac:dyDescent="0.25">
      <c r="A25" s="53" t="s">
        <v>44</v>
      </c>
      <c r="B25" s="31">
        <v>1290</v>
      </c>
      <c r="C25" s="85">
        <f>[20]Шаблон!$M25+[20]Шаблон!$K25-[20]Шаблон!$L25+[21]Шаблон!$D25</f>
        <v>1177</v>
      </c>
      <c r="D25" s="57">
        <f t="shared" si="0"/>
        <v>91.240310077519382</v>
      </c>
      <c r="E25" s="31">
        <v>786</v>
      </c>
      <c r="F25" s="85">
        <f>[21]Шаблон!$D25</f>
        <v>596</v>
      </c>
      <c r="G25" s="57">
        <f t="shared" si="1"/>
        <v>75.82697201017811</v>
      </c>
      <c r="H25" s="31">
        <v>197</v>
      </c>
      <c r="I25" s="85">
        <f>[21]Шаблон!$F25+[20]Шаблон!$D25</f>
        <v>144</v>
      </c>
      <c r="J25" s="57">
        <f t="shared" si="2"/>
        <v>73.096446700507613</v>
      </c>
      <c r="K25" s="31">
        <v>55</v>
      </c>
      <c r="L25" s="85">
        <f>[21]Шаблон!$J25</f>
        <v>31</v>
      </c>
      <c r="M25" s="57">
        <f t="shared" si="3"/>
        <v>56.36363636363636</v>
      </c>
      <c r="N25" s="31">
        <v>28</v>
      </c>
      <c r="O25" s="85">
        <f>[21]Шаблон!$K25+[21]Шаблон!$L25+[20]Шаблон!$G25</f>
        <v>43</v>
      </c>
      <c r="P25" s="57">
        <f t="shared" si="4"/>
        <v>153.57142857142858</v>
      </c>
      <c r="Q25" s="31">
        <v>522</v>
      </c>
      <c r="R25" s="46">
        <f>[21]Шаблон!$M25</f>
        <v>550</v>
      </c>
      <c r="S25" s="57">
        <f t="shared" si="5"/>
        <v>105.3639846743295</v>
      </c>
      <c r="T25" s="31">
        <v>912</v>
      </c>
      <c r="U25" s="46">
        <f>[20]Шаблон!$M25+[21]Шаблон!$P25</f>
        <v>768</v>
      </c>
      <c r="V25" s="57">
        <f t="shared" si="6"/>
        <v>84.210526315789465</v>
      </c>
      <c r="W25" s="31">
        <v>470</v>
      </c>
      <c r="X25" s="46">
        <f>[21]Шаблон!$P25</f>
        <v>217</v>
      </c>
      <c r="Y25" s="57">
        <f t="shared" si="7"/>
        <v>46.170212765957444</v>
      </c>
      <c r="Z25" s="31">
        <v>425</v>
      </c>
      <c r="AA25" s="46">
        <f>[21]Шаблон!$T25</f>
        <v>193</v>
      </c>
      <c r="AB25" s="57">
        <f t="shared" si="8"/>
        <v>45.411764705882348</v>
      </c>
      <c r="AC25" s="29"/>
      <c r="AD25" s="32"/>
    </row>
    <row r="26" spans="1:30" s="33" customFormat="1" ht="18" customHeight="1" x14ac:dyDescent="0.25">
      <c r="A26" s="52" t="s">
        <v>45</v>
      </c>
      <c r="B26" s="31">
        <v>2540</v>
      </c>
      <c r="C26" s="85">
        <f>[20]Шаблон!$M26+[20]Шаблон!$K26-[20]Шаблон!$L26+[21]Шаблон!$D26</f>
        <v>2445</v>
      </c>
      <c r="D26" s="57">
        <f t="shared" si="0"/>
        <v>96.259842519685037</v>
      </c>
      <c r="E26" s="31">
        <v>565</v>
      </c>
      <c r="F26" s="85">
        <f>[21]Шаблон!$D26</f>
        <v>568</v>
      </c>
      <c r="G26" s="57">
        <f t="shared" si="1"/>
        <v>100.53097345132744</v>
      </c>
      <c r="H26" s="31">
        <v>288</v>
      </c>
      <c r="I26" s="85">
        <f>[21]Шаблон!$F26+[20]Шаблон!$D26</f>
        <v>114</v>
      </c>
      <c r="J26" s="57">
        <f t="shared" si="2"/>
        <v>39.583333333333329</v>
      </c>
      <c r="K26" s="31">
        <v>15</v>
      </c>
      <c r="L26" s="85">
        <f>[21]Шаблон!$J26</f>
        <v>4</v>
      </c>
      <c r="M26" s="57">
        <f t="shared" si="3"/>
        <v>26.666666666666668</v>
      </c>
      <c r="N26" s="31">
        <v>3</v>
      </c>
      <c r="O26" s="85">
        <f>[21]Шаблон!$K26+[21]Шаблон!$L26+[20]Шаблон!$G26</f>
        <v>5</v>
      </c>
      <c r="P26" s="57">
        <f t="shared" si="4"/>
        <v>166.66666666666669</v>
      </c>
      <c r="Q26" s="31">
        <v>316</v>
      </c>
      <c r="R26" s="46">
        <f>[21]Шаблон!$M26</f>
        <v>405</v>
      </c>
      <c r="S26" s="57">
        <f t="shared" si="5"/>
        <v>128.1645569620253</v>
      </c>
      <c r="T26" s="31">
        <v>2302</v>
      </c>
      <c r="U26" s="46">
        <f>[20]Шаблон!$M26+[21]Шаблон!$P26</f>
        <v>1759</v>
      </c>
      <c r="V26" s="57">
        <f t="shared" si="6"/>
        <v>76.411815812337096</v>
      </c>
      <c r="W26" s="31">
        <v>388</v>
      </c>
      <c r="X26" s="46">
        <f>[21]Шаблон!$P26</f>
        <v>223</v>
      </c>
      <c r="Y26" s="57">
        <f t="shared" si="7"/>
        <v>57.47422680412371</v>
      </c>
      <c r="Z26" s="31">
        <v>333</v>
      </c>
      <c r="AA26" s="46">
        <f>[21]Шаблон!$T26</f>
        <v>190</v>
      </c>
      <c r="AB26" s="57">
        <f t="shared" si="8"/>
        <v>57.057057057057058</v>
      </c>
      <c r="AC26" s="29"/>
      <c r="AD26" s="32"/>
    </row>
    <row r="27" spans="1:30" s="33" customFormat="1" ht="18" customHeight="1" x14ac:dyDescent="0.25">
      <c r="A27" s="52" t="s">
        <v>46</v>
      </c>
      <c r="B27" s="31">
        <v>1796</v>
      </c>
      <c r="C27" s="85">
        <f>[20]Шаблон!$M27+[20]Шаблон!$K27-[20]Шаблон!$L27+[21]Шаблон!$D27</f>
        <v>1824</v>
      </c>
      <c r="D27" s="57">
        <f t="shared" si="0"/>
        <v>101.55902004454343</v>
      </c>
      <c r="E27" s="31">
        <v>547</v>
      </c>
      <c r="F27" s="85">
        <f>[21]Шаблон!$D27</f>
        <v>598</v>
      </c>
      <c r="G27" s="57">
        <f t="shared" si="1"/>
        <v>109.3235831809872</v>
      </c>
      <c r="H27" s="31">
        <v>197</v>
      </c>
      <c r="I27" s="85">
        <f>[21]Шаблон!$F27+[20]Шаблон!$D27</f>
        <v>186</v>
      </c>
      <c r="J27" s="57">
        <f t="shared" si="2"/>
        <v>94.416243654822338</v>
      </c>
      <c r="K27" s="31">
        <v>83</v>
      </c>
      <c r="L27" s="85">
        <f>[21]Шаблон!$J27</f>
        <v>53</v>
      </c>
      <c r="M27" s="57">
        <f t="shared" si="3"/>
        <v>63.855421686746979</v>
      </c>
      <c r="N27" s="31">
        <v>66</v>
      </c>
      <c r="O27" s="85">
        <f>[21]Шаблон!$K27+[21]Шаблон!$L27+[20]Шаблон!$G27</f>
        <v>69</v>
      </c>
      <c r="P27" s="57">
        <f t="shared" si="4"/>
        <v>104.54545454545455</v>
      </c>
      <c r="Q27" s="31">
        <v>511</v>
      </c>
      <c r="R27" s="46">
        <f>[21]Шаблон!$M27</f>
        <v>578</v>
      </c>
      <c r="S27" s="57">
        <f t="shared" si="5"/>
        <v>113.11154598825833</v>
      </c>
      <c r="T27" s="31">
        <v>1484</v>
      </c>
      <c r="U27" s="46">
        <f>[20]Шаблон!$M27+[21]Шаблон!$P27</f>
        <v>1423</v>
      </c>
      <c r="V27" s="57">
        <f t="shared" si="6"/>
        <v>95.889487870619945</v>
      </c>
      <c r="W27" s="31">
        <v>293</v>
      </c>
      <c r="X27" s="46">
        <f>[21]Шаблон!$P27</f>
        <v>262</v>
      </c>
      <c r="Y27" s="57">
        <f t="shared" si="7"/>
        <v>89.419795221843003</v>
      </c>
      <c r="Z27" s="31">
        <v>255</v>
      </c>
      <c r="AA27" s="46">
        <f>[21]Шаблон!$T27</f>
        <v>243</v>
      </c>
      <c r="AB27" s="57">
        <f t="shared" si="8"/>
        <v>95.294117647058812</v>
      </c>
      <c r="AC27" s="29"/>
      <c r="AD27" s="32"/>
    </row>
    <row r="28" spans="1:30" s="33" customFormat="1" ht="18" customHeight="1" x14ac:dyDescent="0.25">
      <c r="A28" s="54" t="s">
        <v>47</v>
      </c>
      <c r="B28" s="31">
        <v>1602</v>
      </c>
      <c r="C28" s="85">
        <f>[20]Шаблон!$M28+[20]Шаблон!$K28-[20]Шаблон!$L28+[21]Шаблон!$D28</f>
        <v>1529</v>
      </c>
      <c r="D28" s="57">
        <f t="shared" si="0"/>
        <v>95.443196004993752</v>
      </c>
      <c r="E28" s="31">
        <v>631</v>
      </c>
      <c r="F28" s="85">
        <f>[21]Шаблон!$D28</f>
        <v>547</v>
      </c>
      <c r="G28" s="57">
        <f t="shared" si="1"/>
        <v>86.687797147385098</v>
      </c>
      <c r="H28" s="31">
        <v>244</v>
      </c>
      <c r="I28" s="85">
        <f>[21]Шаблон!$F28+[20]Шаблон!$D28</f>
        <v>271</v>
      </c>
      <c r="J28" s="57">
        <f t="shared" si="2"/>
        <v>111.0655737704918</v>
      </c>
      <c r="K28" s="31">
        <v>14</v>
      </c>
      <c r="L28" s="85">
        <f>[21]Шаблон!$J28</f>
        <v>31</v>
      </c>
      <c r="M28" s="57">
        <f t="shared" si="3"/>
        <v>221.42857142857144</v>
      </c>
      <c r="N28" s="31">
        <v>68</v>
      </c>
      <c r="O28" s="85">
        <f>[21]Шаблон!$K28+[21]Шаблон!$L28+[20]Шаблон!$G28</f>
        <v>14</v>
      </c>
      <c r="P28" s="57">
        <f t="shared" si="4"/>
        <v>20.588235294117645</v>
      </c>
      <c r="Q28" s="31">
        <v>569</v>
      </c>
      <c r="R28" s="46">
        <f>[21]Шаблон!$M28</f>
        <v>539</v>
      </c>
      <c r="S28" s="57">
        <f t="shared" si="5"/>
        <v>94.727592267135336</v>
      </c>
      <c r="T28" s="31">
        <v>1217</v>
      </c>
      <c r="U28" s="46">
        <f>[20]Шаблон!$M28+[21]Шаблон!$P28</f>
        <v>1042</v>
      </c>
      <c r="V28" s="57">
        <f t="shared" si="6"/>
        <v>85.620377978635986</v>
      </c>
      <c r="W28" s="31">
        <v>375</v>
      </c>
      <c r="X28" s="46">
        <f>[21]Шаблон!$P28</f>
        <v>212</v>
      </c>
      <c r="Y28" s="57">
        <f t="shared" si="7"/>
        <v>56.533333333333339</v>
      </c>
      <c r="Z28" s="31">
        <v>346</v>
      </c>
      <c r="AA28" s="46">
        <f>[21]Шаблон!$T28</f>
        <v>195</v>
      </c>
      <c r="AB28" s="57">
        <f t="shared" si="8"/>
        <v>56.358381502890175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X1:Y1"/>
    <mergeCell ref="AA4:AA5"/>
    <mergeCell ref="J4:J5"/>
    <mergeCell ref="K4:K5"/>
    <mergeCell ref="L4:L5"/>
    <mergeCell ref="Z4:Z5"/>
    <mergeCell ref="X2:Y2"/>
    <mergeCell ref="Z2:AA2"/>
    <mergeCell ref="N3:P3"/>
    <mergeCell ref="Z3:AB3"/>
    <mergeCell ref="AB4:AB5"/>
    <mergeCell ref="X4:X5"/>
    <mergeCell ref="Y4:Y5"/>
    <mergeCell ref="B1:M1"/>
    <mergeCell ref="T4:T5"/>
    <mergeCell ref="U4:U5"/>
    <mergeCell ref="Q3:S3"/>
    <mergeCell ref="I4:I5"/>
    <mergeCell ref="T3:V3"/>
    <mergeCell ref="W3:Y3"/>
    <mergeCell ref="G4:G5"/>
    <mergeCell ref="V4:V5"/>
    <mergeCell ref="W4:W5"/>
    <mergeCell ref="N4:N5"/>
    <mergeCell ref="O4:O5"/>
    <mergeCell ref="P4:P5"/>
    <mergeCell ref="Q4:Q5"/>
    <mergeCell ref="R4:R5"/>
    <mergeCell ref="S4:S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M4:M5"/>
    <mergeCell ref="H4:H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Q8" sqref="Q8"/>
    </sheetView>
  </sheetViews>
  <sheetFormatPr defaultRowHeight="14.25" x14ac:dyDescent="0.2"/>
  <cols>
    <col min="1" max="1" width="29.140625" style="37" customWidth="1"/>
    <col min="2" max="2" width="9" style="37" customWidth="1"/>
    <col min="3" max="3" width="8.7109375" style="37" customWidth="1"/>
    <col min="4" max="4" width="8.28515625" style="37" customWidth="1"/>
    <col min="5" max="5" width="8.7109375" style="37" customWidth="1"/>
    <col min="6" max="6" width="9.28515625" style="37" customWidth="1"/>
    <col min="7" max="7" width="7.42578125" style="37" customWidth="1"/>
    <col min="8" max="8" width="7.7109375" style="37" customWidth="1"/>
    <col min="9" max="9" width="7.5703125" style="37" customWidth="1"/>
    <col min="10" max="10" width="7.42578125" style="37" customWidth="1"/>
    <col min="11" max="11" width="7.28515625" style="37" customWidth="1"/>
    <col min="12" max="12" width="7.5703125" style="37" customWidth="1"/>
    <col min="13" max="13" width="9" style="37" customWidth="1"/>
    <col min="14" max="15" width="7.7109375" style="37" customWidth="1"/>
    <col min="16" max="16" width="8.140625" style="37" customWidth="1"/>
    <col min="17" max="17" width="8" style="37" customWidth="1"/>
    <col min="18" max="18" width="8.28515625" style="37" customWidth="1"/>
    <col min="19" max="19" width="8.140625" style="37" customWidth="1"/>
    <col min="20" max="20" width="8" style="37" customWidth="1"/>
    <col min="21" max="21" width="7.85546875" style="37" customWidth="1"/>
    <col min="22" max="22" width="8.140625" style="37" customWidth="1"/>
    <col min="23" max="23" width="8.28515625" style="37" customWidth="1"/>
    <col min="24" max="24" width="8.42578125" style="37" customWidth="1"/>
    <col min="25" max="25" width="7.5703125" style="37" customWidth="1"/>
    <col min="26" max="26" width="8.42578125" style="37" customWidth="1"/>
    <col min="27" max="27" width="8" style="37" customWidth="1"/>
    <col min="28" max="16384" width="9.140625" style="37"/>
  </cols>
  <sheetData>
    <row r="1" spans="1:32" s="22" customFormat="1" ht="60.75" customHeight="1" x14ac:dyDescent="0.35">
      <c r="B1" s="102" t="s">
        <v>82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21"/>
      <c r="O1" s="21"/>
      <c r="P1" s="21"/>
      <c r="Q1" s="21"/>
      <c r="R1" s="21"/>
      <c r="S1" s="21"/>
      <c r="T1" s="21"/>
      <c r="U1" s="21"/>
      <c r="V1" s="21"/>
      <c r="W1" s="21"/>
      <c r="X1" s="108"/>
      <c r="Y1" s="108"/>
      <c r="Z1" s="41"/>
      <c r="AB1" s="47" t="s">
        <v>12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03"/>
      <c r="Y2" s="103"/>
      <c r="Z2" s="112" t="s">
        <v>5</v>
      </c>
      <c r="AA2" s="112"/>
    </row>
    <row r="3" spans="1:32" s="26" customFormat="1" ht="67.5" customHeight="1" x14ac:dyDescent="0.25">
      <c r="A3" s="104"/>
      <c r="B3" s="105" t="s">
        <v>19</v>
      </c>
      <c r="C3" s="105"/>
      <c r="D3" s="105"/>
      <c r="E3" s="105" t="s">
        <v>20</v>
      </c>
      <c r="F3" s="105"/>
      <c r="G3" s="105"/>
      <c r="H3" s="105" t="s">
        <v>60</v>
      </c>
      <c r="I3" s="105"/>
      <c r="J3" s="105"/>
      <c r="K3" s="105" t="s">
        <v>7</v>
      </c>
      <c r="L3" s="105"/>
      <c r="M3" s="105"/>
      <c r="N3" s="105" t="s">
        <v>8</v>
      </c>
      <c r="O3" s="105"/>
      <c r="P3" s="105"/>
      <c r="Q3" s="109" t="s">
        <v>6</v>
      </c>
      <c r="R3" s="110"/>
      <c r="S3" s="111"/>
      <c r="T3" s="105" t="s">
        <v>14</v>
      </c>
      <c r="U3" s="105"/>
      <c r="V3" s="105"/>
      <c r="W3" s="105" t="s">
        <v>9</v>
      </c>
      <c r="X3" s="105"/>
      <c r="Y3" s="105"/>
      <c r="Z3" s="105" t="s">
        <v>10</v>
      </c>
      <c r="AA3" s="105"/>
      <c r="AB3" s="105"/>
    </row>
    <row r="4" spans="1:32" s="27" customFormat="1" ht="19.5" customHeight="1" x14ac:dyDescent="0.25">
      <c r="A4" s="104"/>
      <c r="B4" s="106" t="s">
        <v>13</v>
      </c>
      <c r="C4" s="106" t="s">
        <v>25</v>
      </c>
      <c r="D4" s="107" t="s">
        <v>2</v>
      </c>
      <c r="E4" s="106" t="s">
        <v>13</v>
      </c>
      <c r="F4" s="106" t="s">
        <v>25</v>
      </c>
      <c r="G4" s="107" t="s">
        <v>2</v>
      </c>
      <c r="H4" s="106" t="s">
        <v>13</v>
      </c>
      <c r="I4" s="106" t="s">
        <v>25</v>
      </c>
      <c r="J4" s="107" t="s">
        <v>2</v>
      </c>
      <c r="K4" s="106" t="s">
        <v>13</v>
      </c>
      <c r="L4" s="106" t="s">
        <v>25</v>
      </c>
      <c r="M4" s="107" t="s">
        <v>2</v>
      </c>
      <c r="N4" s="106" t="s">
        <v>13</v>
      </c>
      <c r="O4" s="106" t="s">
        <v>25</v>
      </c>
      <c r="P4" s="107" t="s">
        <v>2</v>
      </c>
      <c r="Q4" s="106" t="s">
        <v>13</v>
      </c>
      <c r="R4" s="106" t="s">
        <v>25</v>
      </c>
      <c r="S4" s="107" t="s">
        <v>2</v>
      </c>
      <c r="T4" s="106" t="s">
        <v>13</v>
      </c>
      <c r="U4" s="106" t="s">
        <v>25</v>
      </c>
      <c r="V4" s="107" t="s">
        <v>2</v>
      </c>
      <c r="W4" s="106" t="s">
        <v>13</v>
      </c>
      <c r="X4" s="106" t="s">
        <v>25</v>
      </c>
      <c r="Y4" s="107" t="s">
        <v>2</v>
      </c>
      <c r="Z4" s="106" t="s">
        <v>13</v>
      </c>
      <c r="AA4" s="106" t="s">
        <v>25</v>
      </c>
      <c r="AB4" s="107" t="s">
        <v>2</v>
      </c>
    </row>
    <row r="5" spans="1:32" s="27" customFormat="1" ht="15.75" customHeight="1" x14ac:dyDescent="0.25">
      <c r="A5" s="104"/>
      <c r="B5" s="106"/>
      <c r="C5" s="106"/>
      <c r="D5" s="107"/>
      <c r="E5" s="106"/>
      <c r="F5" s="106"/>
      <c r="G5" s="107"/>
      <c r="H5" s="106"/>
      <c r="I5" s="106"/>
      <c r="J5" s="107"/>
      <c r="K5" s="106"/>
      <c r="L5" s="106"/>
      <c r="M5" s="107"/>
      <c r="N5" s="106"/>
      <c r="O5" s="106"/>
      <c r="P5" s="107"/>
      <c r="Q5" s="106"/>
      <c r="R5" s="106"/>
      <c r="S5" s="107"/>
      <c r="T5" s="106"/>
      <c r="U5" s="106"/>
      <c r="V5" s="107"/>
      <c r="W5" s="106"/>
      <c r="X5" s="106"/>
      <c r="Y5" s="107"/>
      <c r="Z5" s="106"/>
      <c r="AA5" s="106"/>
      <c r="AB5" s="107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26</v>
      </c>
      <c r="B7" s="28">
        <f>SUM(B8:B28)</f>
        <v>11581</v>
      </c>
      <c r="C7" s="28">
        <f>SUM(C8:C28)</f>
        <v>10105</v>
      </c>
      <c r="D7" s="56">
        <f>IF(B7=0,0,C7/B7)*100</f>
        <v>87.254986616008978</v>
      </c>
      <c r="E7" s="28">
        <f>SUM(E8:E28)</f>
        <v>5398</v>
      </c>
      <c r="F7" s="28">
        <f>SUM(F8:F28)</f>
        <v>4851</v>
      </c>
      <c r="G7" s="56">
        <f>IF(E7=0,0,F7/E7)*100</f>
        <v>89.866617265653943</v>
      </c>
      <c r="H7" s="28">
        <f>SUM(H8:H28)</f>
        <v>813</v>
      </c>
      <c r="I7" s="28">
        <f>SUM(I8:I28)</f>
        <v>648</v>
      </c>
      <c r="J7" s="56">
        <f>IF(H7=0,0,I7/H7)*100</f>
        <v>79.704797047970473</v>
      </c>
      <c r="K7" s="28">
        <f>SUM(K8:K28)</f>
        <v>122</v>
      </c>
      <c r="L7" s="28">
        <f>SUM(L8:L28)</f>
        <v>73</v>
      </c>
      <c r="M7" s="56">
        <f>IF(K7=0,0,L7/K7)*100</f>
        <v>59.83606557377049</v>
      </c>
      <c r="N7" s="88">
        <f>SUM(N8:N28)</f>
        <v>239</v>
      </c>
      <c r="O7" s="28">
        <f>SUM(O8:O28)</f>
        <v>135</v>
      </c>
      <c r="P7" s="56">
        <f>IF(N7=0,0,O7/N7)*100</f>
        <v>56.48535564853556</v>
      </c>
      <c r="Q7" s="28">
        <f>SUM(Q8:Q28)</f>
        <v>4054</v>
      </c>
      <c r="R7" s="28">
        <f>SUM(R8:R28)</f>
        <v>4016</v>
      </c>
      <c r="S7" s="56">
        <f>IF(Q7=0,0,R7/Q7)*100</f>
        <v>99.062654168722247</v>
      </c>
      <c r="T7" s="28">
        <f>SUM(T8:T28)</f>
        <v>8781</v>
      </c>
      <c r="U7" s="28">
        <f>SUM(U8:U28)</f>
        <v>6850</v>
      </c>
      <c r="V7" s="56">
        <f>IF(T7=0,0,U7/T7)*100</f>
        <v>78.009338344152141</v>
      </c>
      <c r="W7" s="28">
        <f>SUM(W8:W28)</f>
        <v>2813</v>
      </c>
      <c r="X7" s="28">
        <f>SUM(X8:X28)</f>
        <v>2296</v>
      </c>
      <c r="Y7" s="56">
        <f>IF(W7=0,0,X7/W7)*100</f>
        <v>81.62104514752933</v>
      </c>
      <c r="Z7" s="28">
        <f>SUM(Z8:Z28)</f>
        <v>2310</v>
      </c>
      <c r="AA7" s="28">
        <f>SUM(AA8:AA28)</f>
        <v>2025</v>
      </c>
      <c r="AB7" s="56">
        <f>IF(Z7=0,0,AA7/Z7)*100</f>
        <v>87.662337662337663</v>
      </c>
      <c r="AC7" s="29"/>
      <c r="AF7" s="33"/>
    </row>
    <row r="8" spans="1:32" s="33" customFormat="1" ht="18" customHeight="1" x14ac:dyDescent="0.25">
      <c r="A8" s="51" t="s">
        <v>27</v>
      </c>
      <c r="B8" s="31">
        <v>490</v>
      </c>
      <c r="C8" s="31">
        <f>[5]Шаблон!$M8+[5]Шаблон!$K8-[5]Шаблон!$L8+[6]Шаблон!$D8</f>
        <v>416</v>
      </c>
      <c r="D8" s="57">
        <f t="shared" ref="D8:D28" si="0">IF(B8=0,0,C8/B8)*100</f>
        <v>84.897959183673464</v>
      </c>
      <c r="E8" s="31">
        <v>220</v>
      </c>
      <c r="F8" s="31">
        <f>[6]Шаблон!$D8</f>
        <v>189</v>
      </c>
      <c r="G8" s="57">
        <f t="shared" ref="G8:G28" si="1">IF(E8=0,0,F8/E8)*100</f>
        <v>85.909090909090907</v>
      </c>
      <c r="H8" s="31">
        <v>31</v>
      </c>
      <c r="I8" s="31">
        <f>[6]Шаблон!$F8+[5]Шаблон!$D8</f>
        <v>23</v>
      </c>
      <c r="J8" s="57">
        <f t="shared" ref="J8:J28" si="2">IF(H8=0,0,I8/H8)*100</f>
        <v>74.193548387096769</v>
      </c>
      <c r="K8" s="31">
        <v>6</v>
      </c>
      <c r="L8" s="31">
        <f>[6]Шаблон!$J8</f>
        <v>5</v>
      </c>
      <c r="M8" s="57">
        <f t="shared" ref="M8:M28" si="3">IF(K8=0,0,L8/K8)*100</f>
        <v>83.333333333333343</v>
      </c>
      <c r="N8" s="89">
        <v>16</v>
      </c>
      <c r="O8" s="31">
        <f>[6]Шаблон!$K8+[6]Шаблон!$L8+[5]Шаблон!$G8</f>
        <v>6</v>
      </c>
      <c r="P8" s="57">
        <f t="shared" ref="P8:P28" si="4">IF(N8=0,0,O8/N8)*100</f>
        <v>37.5</v>
      </c>
      <c r="Q8" s="87">
        <v>196</v>
      </c>
      <c r="R8" s="46">
        <f>'[7]1'!$D11</f>
        <v>181</v>
      </c>
      <c r="S8" s="57">
        <f t="shared" ref="S8:S28" si="5">IF(Q8=0,0,R8/Q8)*100</f>
        <v>92.346938775510196</v>
      </c>
      <c r="T8" s="31">
        <v>363</v>
      </c>
      <c r="U8" s="46">
        <f>[6]Шаблон!$P8+[5]Шаблон!$M8</f>
        <v>323</v>
      </c>
      <c r="V8" s="57">
        <f t="shared" ref="V8:V28" si="6">IF(T8=0,0,U8/T8)*100</f>
        <v>88.980716253443532</v>
      </c>
      <c r="W8" s="31">
        <v>96</v>
      </c>
      <c r="X8" s="46">
        <f>[6]Шаблон!$P8</f>
        <v>100</v>
      </c>
      <c r="Y8" s="57">
        <f t="shared" ref="Y8:Y28" si="7">IF(W8=0,0,X8/W8)*100</f>
        <v>104.16666666666667</v>
      </c>
      <c r="Z8" s="31">
        <v>90</v>
      </c>
      <c r="AA8" s="46">
        <f>[6]Шаблон!$T8</f>
        <v>97</v>
      </c>
      <c r="AB8" s="57">
        <f t="shared" ref="AB8:AB28" si="8">IF(Z8=0,0,AA8/Z8)*100</f>
        <v>107.77777777777777</v>
      </c>
      <c r="AC8" s="29"/>
      <c r="AD8" s="32"/>
    </row>
    <row r="9" spans="1:32" s="34" customFormat="1" ht="18" customHeight="1" x14ac:dyDescent="0.25">
      <c r="A9" s="52" t="s">
        <v>28</v>
      </c>
      <c r="B9" s="31">
        <v>436</v>
      </c>
      <c r="C9" s="85">
        <f>[5]Шаблон!$M9+[5]Шаблон!$K9-[5]Шаблон!$L9+[6]Шаблон!$D9</f>
        <v>363</v>
      </c>
      <c r="D9" s="57">
        <f t="shared" si="0"/>
        <v>83.256880733944953</v>
      </c>
      <c r="E9" s="31">
        <v>132</v>
      </c>
      <c r="F9" s="85">
        <f>[6]Шаблон!$D9</f>
        <v>112</v>
      </c>
      <c r="G9" s="57">
        <f t="shared" si="1"/>
        <v>84.848484848484844</v>
      </c>
      <c r="H9" s="31">
        <v>20</v>
      </c>
      <c r="I9" s="85">
        <f>[6]Шаблон!$F9+[5]Шаблон!$D9</f>
        <v>20</v>
      </c>
      <c r="J9" s="57">
        <f t="shared" si="2"/>
        <v>100</v>
      </c>
      <c r="K9" s="31">
        <v>3</v>
      </c>
      <c r="L9" s="85">
        <f>[6]Шаблон!$J9</f>
        <v>1</v>
      </c>
      <c r="M9" s="57">
        <f t="shared" si="3"/>
        <v>33.333333333333329</v>
      </c>
      <c r="N9" s="89">
        <v>2</v>
      </c>
      <c r="O9" s="85">
        <f>[6]Шаблон!$K9+[6]Шаблон!$L9+[5]Шаблон!$G9</f>
        <v>6</v>
      </c>
      <c r="P9" s="57">
        <f t="shared" si="4"/>
        <v>300</v>
      </c>
      <c r="Q9" s="87">
        <v>113</v>
      </c>
      <c r="R9" s="46">
        <f>'[7]1'!$D12</f>
        <v>87</v>
      </c>
      <c r="S9" s="57">
        <f t="shared" si="5"/>
        <v>76.991150442477874</v>
      </c>
      <c r="T9" s="31">
        <v>358</v>
      </c>
      <c r="U9" s="46">
        <f>[6]Шаблон!$P9+[5]Шаблон!$M9</f>
        <v>297</v>
      </c>
      <c r="V9" s="57">
        <f t="shared" si="6"/>
        <v>82.960893854748605</v>
      </c>
      <c r="W9" s="31">
        <v>60</v>
      </c>
      <c r="X9" s="46">
        <f>[6]Шаблон!$P9</f>
        <v>48</v>
      </c>
      <c r="Y9" s="57">
        <f t="shared" si="7"/>
        <v>80</v>
      </c>
      <c r="Z9" s="31">
        <v>57</v>
      </c>
      <c r="AA9" s="46">
        <f>[6]Шаблон!$T9</f>
        <v>47</v>
      </c>
      <c r="AB9" s="57">
        <f t="shared" si="8"/>
        <v>82.456140350877192</v>
      </c>
      <c r="AC9" s="29"/>
      <c r="AD9" s="32"/>
    </row>
    <row r="10" spans="1:32" s="33" customFormat="1" ht="18" customHeight="1" x14ac:dyDescent="0.25">
      <c r="A10" s="52" t="s">
        <v>29</v>
      </c>
      <c r="B10" s="31">
        <v>250</v>
      </c>
      <c r="C10" s="85">
        <f>[5]Шаблон!$M10+[5]Шаблон!$K10-[5]Шаблон!$L10+[6]Шаблон!$D10</f>
        <v>178</v>
      </c>
      <c r="D10" s="57">
        <f t="shared" si="0"/>
        <v>71.2</v>
      </c>
      <c r="E10" s="31">
        <v>137</v>
      </c>
      <c r="F10" s="85">
        <f>[6]Шаблон!$D10</f>
        <v>80</v>
      </c>
      <c r="G10" s="57">
        <f t="shared" si="1"/>
        <v>58.394160583941598</v>
      </c>
      <c r="H10" s="31">
        <v>18</v>
      </c>
      <c r="I10" s="85">
        <f>[6]Шаблон!$F10+[5]Шаблон!$D10</f>
        <v>8</v>
      </c>
      <c r="J10" s="57">
        <f t="shared" si="2"/>
        <v>44.444444444444443</v>
      </c>
      <c r="K10" s="31">
        <v>1</v>
      </c>
      <c r="L10" s="85">
        <f>[6]Шаблон!$J10</f>
        <v>0</v>
      </c>
      <c r="M10" s="57">
        <f t="shared" si="3"/>
        <v>0</v>
      </c>
      <c r="N10" s="89">
        <v>1</v>
      </c>
      <c r="O10" s="85">
        <f>[6]Шаблон!$K10+[6]Шаблон!$L10+[5]Шаблон!$G10</f>
        <v>1</v>
      </c>
      <c r="P10" s="57">
        <f t="shared" si="4"/>
        <v>100</v>
      </c>
      <c r="Q10" s="87">
        <v>126</v>
      </c>
      <c r="R10" s="46">
        <f>'[7]1'!$D13</f>
        <v>75</v>
      </c>
      <c r="S10" s="57">
        <f t="shared" si="5"/>
        <v>59.523809523809526</v>
      </c>
      <c r="T10" s="31">
        <v>176</v>
      </c>
      <c r="U10" s="46">
        <f>[6]Шаблон!$P10+[5]Шаблон!$M10</f>
        <v>143</v>
      </c>
      <c r="V10" s="57">
        <f t="shared" si="6"/>
        <v>81.25</v>
      </c>
      <c r="W10" s="31">
        <v>67</v>
      </c>
      <c r="X10" s="46">
        <f>[6]Шаблон!$P10</f>
        <v>45</v>
      </c>
      <c r="Y10" s="57">
        <f t="shared" si="7"/>
        <v>67.164179104477611</v>
      </c>
      <c r="Z10" s="31">
        <v>50</v>
      </c>
      <c r="AA10" s="46">
        <f>[6]Шаблон!$T10</f>
        <v>39</v>
      </c>
      <c r="AB10" s="57">
        <f t="shared" si="8"/>
        <v>78</v>
      </c>
      <c r="AC10" s="29"/>
      <c r="AD10" s="32"/>
    </row>
    <row r="11" spans="1:32" s="33" customFormat="1" ht="18" customHeight="1" x14ac:dyDescent="0.25">
      <c r="A11" s="52" t="s">
        <v>30</v>
      </c>
      <c r="B11" s="31">
        <v>321</v>
      </c>
      <c r="C11" s="85">
        <f>[5]Шаблон!$M11+[5]Шаблон!$K11-[5]Шаблон!$L11+[6]Шаблон!$D11</f>
        <v>275</v>
      </c>
      <c r="D11" s="57">
        <f t="shared" si="0"/>
        <v>85.669781931464172</v>
      </c>
      <c r="E11" s="31">
        <v>197</v>
      </c>
      <c r="F11" s="85">
        <f>[6]Шаблон!$D11</f>
        <v>173</v>
      </c>
      <c r="G11" s="57">
        <f t="shared" si="1"/>
        <v>87.817258883248726</v>
      </c>
      <c r="H11" s="31">
        <v>31</v>
      </c>
      <c r="I11" s="85">
        <f>[6]Шаблон!$F11+[5]Шаблон!$D11</f>
        <v>18</v>
      </c>
      <c r="J11" s="57">
        <f t="shared" si="2"/>
        <v>58.064516129032263</v>
      </c>
      <c r="K11" s="31">
        <v>3</v>
      </c>
      <c r="L11" s="85">
        <f>[6]Шаблон!$J11</f>
        <v>2</v>
      </c>
      <c r="M11" s="57">
        <f t="shared" si="3"/>
        <v>66.666666666666657</v>
      </c>
      <c r="N11" s="89">
        <v>0</v>
      </c>
      <c r="O11" s="85">
        <f>[6]Шаблон!$K11+[6]Шаблон!$L11+[5]Шаблон!$G11</f>
        <v>1</v>
      </c>
      <c r="P11" s="57">
        <f t="shared" si="4"/>
        <v>0</v>
      </c>
      <c r="Q11" s="87">
        <v>169</v>
      </c>
      <c r="R11" s="46">
        <f>'[7]1'!$D14</f>
        <v>165</v>
      </c>
      <c r="S11" s="57">
        <f t="shared" si="5"/>
        <v>97.633136094674555</v>
      </c>
      <c r="T11" s="31">
        <v>214</v>
      </c>
      <c r="U11" s="46">
        <f>[6]Шаблон!$P11+[5]Шаблон!$M11</f>
        <v>190</v>
      </c>
      <c r="V11" s="57">
        <f t="shared" si="6"/>
        <v>88.785046728971963</v>
      </c>
      <c r="W11" s="31">
        <v>92</v>
      </c>
      <c r="X11" s="46">
        <f>[6]Шаблон!$P11</f>
        <v>91</v>
      </c>
      <c r="Y11" s="57">
        <f t="shared" si="7"/>
        <v>98.91304347826086</v>
      </c>
      <c r="Z11" s="31">
        <v>64</v>
      </c>
      <c r="AA11" s="46">
        <f>[6]Шаблон!$T11</f>
        <v>75</v>
      </c>
      <c r="AB11" s="57">
        <f t="shared" si="8"/>
        <v>117.1875</v>
      </c>
      <c r="AC11" s="29"/>
      <c r="AD11" s="32"/>
    </row>
    <row r="12" spans="1:32" s="33" customFormat="1" ht="18" customHeight="1" x14ac:dyDescent="0.25">
      <c r="A12" s="52" t="s">
        <v>31</v>
      </c>
      <c r="B12" s="31">
        <v>316</v>
      </c>
      <c r="C12" s="85">
        <f>[5]Шаблон!$M12+[5]Шаблон!$K12-[5]Шаблон!$L12+[6]Шаблон!$D12</f>
        <v>251</v>
      </c>
      <c r="D12" s="57">
        <f t="shared" si="0"/>
        <v>79.430379746835442</v>
      </c>
      <c r="E12" s="31">
        <v>150</v>
      </c>
      <c r="F12" s="85">
        <f>[6]Шаблон!$D12</f>
        <v>110</v>
      </c>
      <c r="G12" s="57">
        <f t="shared" si="1"/>
        <v>73.333333333333329</v>
      </c>
      <c r="H12" s="31">
        <v>28</v>
      </c>
      <c r="I12" s="85">
        <f>[6]Шаблон!$F12+[5]Шаблон!$D12</f>
        <v>18</v>
      </c>
      <c r="J12" s="57">
        <f t="shared" si="2"/>
        <v>64.285714285714292</v>
      </c>
      <c r="K12" s="31">
        <v>2</v>
      </c>
      <c r="L12" s="85">
        <f>[6]Шаблон!$J12</f>
        <v>2</v>
      </c>
      <c r="M12" s="57">
        <f t="shared" si="3"/>
        <v>100</v>
      </c>
      <c r="N12" s="89">
        <v>9</v>
      </c>
      <c r="O12" s="85">
        <f>[6]Шаблон!$K12+[6]Шаблон!$L12+[5]Шаблон!$G12</f>
        <v>7</v>
      </c>
      <c r="P12" s="57">
        <f t="shared" si="4"/>
        <v>77.777777777777786</v>
      </c>
      <c r="Q12" s="87">
        <v>124</v>
      </c>
      <c r="R12" s="46">
        <f>'[7]1'!$D15</f>
        <v>100</v>
      </c>
      <c r="S12" s="57">
        <f t="shared" si="5"/>
        <v>80.645161290322577</v>
      </c>
      <c r="T12" s="31">
        <v>233</v>
      </c>
      <c r="U12" s="46">
        <f>[6]Шаблон!$P12+[5]Шаблон!$M12</f>
        <v>202</v>
      </c>
      <c r="V12" s="57">
        <f t="shared" si="6"/>
        <v>86.695278969957073</v>
      </c>
      <c r="W12" s="31">
        <v>73</v>
      </c>
      <c r="X12" s="46">
        <f>[6]Шаблон!$P12</f>
        <v>63</v>
      </c>
      <c r="Y12" s="57">
        <f t="shared" si="7"/>
        <v>86.301369863013704</v>
      </c>
      <c r="Z12" s="31">
        <v>67</v>
      </c>
      <c r="AA12" s="46">
        <f>[6]Шаблон!$T12</f>
        <v>59</v>
      </c>
      <c r="AB12" s="57">
        <f t="shared" si="8"/>
        <v>88.059701492537314</v>
      </c>
      <c r="AC12" s="29"/>
      <c r="AD12" s="32"/>
    </row>
    <row r="13" spans="1:32" s="33" customFormat="1" ht="18" customHeight="1" x14ac:dyDescent="0.25">
      <c r="A13" s="52" t="s">
        <v>32</v>
      </c>
      <c r="B13" s="31">
        <v>334</v>
      </c>
      <c r="C13" s="85">
        <f>[5]Шаблон!$M13+[5]Шаблон!$K13-[5]Шаблон!$L13+[6]Шаблон!$D13</f>
        <v>239</v>
      </c>
      <c r="D13" s="57">
        <f t="shared" si="0"/>
        <v>71.556886227544908</v>
      </c>
      <c r="E13" s="31">
        <v>167</v>
      </c>
      <c r="F13" s="85">
        <f>[6]Шаблон!$D13</f>
        <v>97</v>
      </c>
      <c r="G13" s="57">
        <f t="shared" si="1"/>
        <v>58.083832335329348</v>
      </c>
      <c r="H13" s="31">
        <v>25</v>
      </c>
      <c r="I13" s="85">
        <f>[6]Шаблон!$F13+[5]Шаблон!$D13</f>
        <v>16</v>
      </c>
      <c r="J13" s="57">
        <f t="shared" si="2"/>
        <v>64</v>
      </c>
      <c r="K13" s="31">
        <v>1</v>
      </c>
      <c r="L13" s="85">
        <f>[6]Шаблон!$J13</f>
        <v>1</v>
      </c>
      <c r="M13" s="57">
        <f t="shared" si="3"/>
        <v>100</v>
      </c>
      <c r="N13" s="89">
        <v>0</v>
      </c>
      <c r="O13" s="85">
        <f>[6]Шаблон!$K13+[6]Шаблон!$L13+[5]Шаблон!$G13</f>
        <v>0</v>
      </c>
      <c r="P13" s="57">
        <f t="shared" si="4"/>
        <v>0</v>
      </c>
      <c r="Q13" s="87">
        <v>109</v>
      </c>
      <c r="R13" s="46">
        <f>'[7]1'!$D16</f>
        <v>80</v>
      </c>
      <c r="S13" s="57">
        <f t="shared" si="5"/>
        <v>73.394495412844037</v>
      </c>
      <c r="T13" s="31">
        <v>240</v>
      </c>
      <c r="U13" s="46">
        <f>[6]Шаблон!$P13+[5]Шаблон!$M13</f>
        <v>178</v>
      </c>
      <c r="V13" s="57">
        <f t="shared" si="6"/>
        <v>74.166666666666671</v>
      </c>
      <c r="W13" s="31">
        <v>77</v>
      </c>
      <c r="X13" s="46">
        <f>[6]Шаблон!$P13</f>
        <v>40</v>
      </c>
      <c r="Y13" s="57">
        <f t="shared" si="7"/>
        <v>51.94805194805194</v>
      </c>
      <c r="Z13" s="31">
        <v>53</v>
      </c>
      <c r="AA13" s="46">
        <f>[6]Шаблон!$T13</f>
        <v>37</v>
      </c>
      <c r="AB13" s="57">
        <f t="shared" si="8"/>
        <v>69.811320754716974</v>
      </c>
      <c r="AC13" s="29"/>
      <c r="AD13" s="32"/>
    </row>
    <row r="14" spans="1:32" s="33" customFormat="1" ht="18" customHeight="1" x14ac:dyDescent="0.25">
      <c r="A14" s="52" t="s">
        <v>33</v>
      </c>
      <c r="B14" s="31">
        <v>70</v>
      </c>
      <c r="C14" s="85">
        <f>[5]Шаблон!$M14+[5]Шаблон!$K14-[5]Шаблон!$L14+[6]Шаблон!$D14</f>
        <v>82</v>
      </c>
      <c r="D14" s="57">
        <f t="shared" si="0"/>
        <v>117.14285714285715</v>
      </c>
      <c r="E14" s="31">
        <v>40</v>
      </c>
      <c r="F14" s="85">
        <f>[6]Шаблон!$D14</f>
        <v>58</v>
      </c>
      <c r="G14" s="57">
        <f t="shared" si="1"/>
        <v>145</v>
      </c>
      <c r="H14" s="31">
        <v>9</v>
      </c>
      <c r="I14" s="85">
        <f>[6]Шаблон!$F14+[5]Шаблон!$D14</f>
        <v>5</v>
      </c>
      <c r="J14" s="57">
        <f t="shared" si="2"/>
        <v>55.555555555555557</v>
      </c>
      <c r="K14" s="31">
        <v>0</v>
      </c>
      <c r="L14" s="85">
        <f>[6]Шаблон!$J14</f>
        <v>0</v>
      </c>
      <c r="M14" s="57">
        <f t="shared" si="3"/>
        <v>0</v>
      </c>
      <c r="N14" s="89">
        <v>0</v>
      </c>
      <c r="O14" s="85">
        <f>[6]Шаблон!$K14+[6]Шаблон!$L14+[5]Шаблон!$G14</f>
        <v>3</v>
      </c>
      <c r="P14" s="57">
        <f t="shared" si="4"/>
        <v>0</v>
      </c>
      <c r="Q14" s="87">
        <v>26</v>
      </c>
      <c r="R14" s="46">
        <f>'[7]1'!$D17</f>
        <v>53</v>
      </c>
      <c r="S14" s="57">
        <f t="shared" si="5"/>
        <v>203.84615384615384</v>
      </c>
      <c r="T14" s="31">
        <v>45</v>
      </c>
      <c r="U14" s="46">
        <f>[6]Шаблон!$P14+[5]Шаблон!$M14</f>
        <v>60</v>
      </c>
      <c r="V14" s="57">
        <f t="shared" si="6"/>
        <v>133.33333333333331</v>
      </c>
      <c r="W14" s="31">
        <v>17</v>
      </c>
      <c r="X14" s="46">
        <f>[6]Шаблон!$P14</f>
        <v>36</v>
      </c>
      <c r="Y14" s="57">
        <f t="shared" si="7"/>
        <v>211.76470588235296</v>
      </c>
      <c r="Z14" s="31">
        <v>16</v>
      </c>
      <c r="AA14" s="46">
        <f>[6]Шаблон!$T14</f>
        <v>35</v>
      </c>
      <c r="AB14" s="57">
        <f t="shared" si="8"/>
        <v>218.75</v>
      </c>
      <c r="AC14" s="29"/>
      <c r="AD14" s="32"/>
    </row>
    <row r="15" spans="1:32" s="33" customFormat="1" ht="18" customHeight="1" x14ac:dyDescent="0.25">
      <c r="A15" s="52" t="s">
        <v>34</v>
      </c>
      <c r="B15" s="31">
        <v>310</v>
      </c>
      <c r="C15" s="85">
        <f>[5]Шаблон!$M15+[5]Шаблон!$K15-[5]Шаблон!$L15+[6]Шаблон!$D15</f>
        <v>270</v>
      </c>
      <c r="D15" s="57">
        <f t="shared" si="0"/>
        <v>87.096774193548384</v>
      </c>
      <c r="E15" s="31">
        <v>106</v>
      </c>
      <c r="F15" s="85">
        <f>[6]Шаблон!$D15</f>
        <v>87</v>
      </c>
      <c r="G15" s="57">
        <f t="shared" si="1"/>
        <v>82.075471698113205</v>
      </c>
      <c r="H15" s="31">
        <v>13</v>
      </c>
      <c r="I15" s="85">
        <f>[6]Шаблон!$F15+[5]Шаблон!$D15</f>
        <v>19</v>
      </c>
      <c r="J15" s="57">
        <f t="shared" si="2"/>
        <v>146.15384615384613</v>
      </c>
      <c r="K15" s="31">
        <v>3</v>
      </c>
      <c r="L15" s="85">
        <f>[6]Шаблон!$J15</f>
        <v>8</v>
      </c>
      <c r="M15" s="57">
        <f t="shared" si="3"/>
        <v>266.66666666666663</v>
      </c>
      <c r="N15" s="89">
        <v>1</v>
      </c>
      <c r="O15" s="85">
        <f>[6]Шаблон!$K15+[6]Шаблон!$L15+[5]Шаблон!$G15</f>
        <v>1</v>
      </c>
      <c r="P15" s="57">
        <f t="shared" si="4"/>
        <v>100</v>
      </c>
      <c r="Q15" s="87">
        <v>77</v>
      </c>
      <c r="R15" s="46">
        <f>'[7]1'!$D18</f>
        <v>74</v>
      </c>
      <c r="S15" s="57">
        <f t="shared" si="5"/>
        <v>96.103896103896105</v>
      </c>
      <c r="T15" s="31">
        <v>247</v>
      </c>
      <c r="U15" s="46">
        <f>[6]Шаблон!$P15+[5]Шаблон!$M15</f>
        <v>220</v>
      </c>
      <c r="V15" s="57">
        <f t="shared" si="6"/>
        <v>89.068825910931167</v>
      </c>
      <c r="W15" s="31">
        <v>47</v>
      </c>
      <c r="X15" s="46">
        <f>[6]Шаблон!$P15</f>
        <v>40</v>
      </c>
      <c r="Y15" s="57">
        <f t="shared" si="7"/>
        <v>85.106382978723403</v>
      </c>
      <c r="Z15" s="31">
        <v>34</v>
      </c>
      <c r="AA15" s="46">
        <f>[6]Шаблон!$T15</f>
        <v>30</v>
      </c>
      <c r="AB15" s="57">
        <f t="shared" si="8"/>
        <v>88.235294117647058</v>
      </c>
      <c r="AC15" s="29"/>
      <c r="AD15" s="32"/>
    </row>
    <row r="16" spans="1:32" s="33" customFormat="1" ht="18" customHeight="1" x14ac:dyDescent="0.25">
      <c r="A16" s="52" t="s">
        <v>35</v>
      </c>
      <c r="B16" s="31">
        <v>248</v>
      </c>
      <c r="C16" s="85">
        <f>[5]Шаблон!$M16+[5]Шаблон!$K16-[5]Шаблон!$L16+[6]Шаблон!$D16</f>
        <v>217</v>
      </c>
      <c r="D16" s="57">
        <f t="shared" si="0"/>
        <v>87.5</v>
      </c>
      <c r="E16" s="31">
        <v>125</v>
      </c>
      <c r="F16" s="85">
        <f>[6]Шаблон!$D16</f>
        <v>108</v>
      </c>
      <c r="G16" s="57">
        <f t="shared" si="1"/>
        <v>86.4</v>
      </c>
      <c r="H16" s="31">
        <v>17</v>
      </c>
      <c r="I16" s="85">
        <f>[6]Шаблон!$F16+[5]Шаблон!$D16</f>
        <v>15</v>
      </c>
      <c r="J16" s="57">
        <f t="shared" si="2"/>
        <v>88.235294117647058</v>
      </c>
      <c r="K16" s="31">
        <v>3</v>
      </c>
      <c r="L16" s="85">
        <f>[6]Шаблон!$J16</f>
        <v>2</v>
      </c>
      <c r="M16" s="57">
        <f t="shared" si="3"/>
        <v>66.666666666666657</v>
      </c>
      <c r="N16" s="89">
        <v>12</v>
      </c>
      <c r="O16" s="85">
        <f>[6]Шаблон!$K16+[6]Шаблон!$L16+[5]Шаблон!$G16</f>
        <v>6</v>
      </c>
      <c r="P16" s="57">
        <f t="shared" si="4"/>
        <v>50</v>
      </c>
      <c r="Q16" s="87">
        <v>105</v>
      </c>
      <c r="R16" s="46">
        <f>'[7]1'!$D19</f>
        <v>107</v>
      </c>
      <c r="S16" s="57">
        <f t="shared" si="5"/>
        <v>101.9047619047619</v>
      </c>
      <c r="T16" s="31">
        <v>183</v>
      </c>
      <c r="U16" s="46">
        <f>[6]Шаблон!$P16+[5]Шаблон!$M16</f>
        <v>157</v>
      </c>
      <c r="V16" s="57">
        <f t="shared" si="6"/>
        <v>85.792349726775953</v>
      </c>
      <c r="W16" s="31">
        <v>62</v>
      </c>
      <c r="X16" s="46">
        <f>[6]Шаблон!$P16</f>
        <v>48</v>
      </c>
      <c r="Y16" s="57">
        <f t="shared" si="7"/>
        <v>77.41935483870968</v>
      </c>
      <c r="Z16" s="31">
        <v>60</v>
      </c>
      <c r="AA16" s="46">
        <f>[6]Шаблон!$T16</f>
        <v>46</v>
      </c>
      <c r="AB16" s="57">
        <f t="shared" si="8"/>
        <v>76.666666666666671</v>
      </c>
      <c r="AC16" s="29"/>
      <c r="AD16" s="32"/>
    </row>
    <row r="17" spans="1:30" s="33" customFormat="1" ht="18" customHeight="1" x14ac:dyDescent="0.25">
      <c r="A17" s="52" t="s">
        <v>36</v>
      </c>
      <c r="B17" s="31">
        <v>259</v>
      </c>
      <c r="C17" s="85">
        <f>[5]Шаблон!$M17+[5]Шаблон!$K17-[5]Шаблон!$L17+[6]Шаблон!$D17</f>
        <v>191</v>
      </c>
      <c r="D17" s="57">
        <f t="shared" si="0"/>
        <v>73.745173745173744</v>
      </c>
      <c r="E17" s="31">
        <v>184</v>
      </c>
      <c r="F17" s="85">
        <f>[6]Шаблон!$D17</f>
        <v>128</v>
      </c>
      <c r="G17" s="57">
        <f t="shared" si="1"/>
        <v>69.565217391304344</v>
      </c>
      <c r="H17" s="31">
        <v>32</v>
      </c>
      <c r="I17" s="85">
        <f>[6]Шаблон!$F17+[5]Шаблон!$D17</f>
        <v>15</v>
      </c>
      <c r="J17" s="57">
        <f t="shared" si="2"/>
        <v>46.875</v>
      </c>
      <c r="K17" s="31">
        <v>8</v>
      </c>
      <c r="L17" s="85">
        <f>[6]Шаблон!$J17</f>
        <v>1</v>
      </c>
      <c r="M17" s="57">
        <f t="shared" si="3"/>
        <v>12.5</v>
      </c>
      <c r="N17" s="89">
        <v>1</v>
      </c>
      <c r="O17" s="85">
        <f>[6]Шаблон!$K17+[6]Шаблон!$L17+[5]Шаблон!$G17</f>
        <v>2</v>
      </c>
      <c r="P17" s="57">
        <f t="shared" si="4"/>
        <v>200</v>
      </c>
      <c r="Q17" s="87">
        <v>149</v>
      </c>
      <c r="R17" s="46">
        <f>'[7]1'!$D20</f>
        <v>95</v>
      </c>
      <c r="S17" s="57">
        <f t="shared" si="5"/>
        <v>63.758389261744966</v>
      </c>
      <c r="T17" s="31">
        <v>170</v>
      </c>
      <c r="U17" s="46">
        <f>[6]Шаблон!$P17+[5]Шаблон!$M17</f>
        <v>119</v>
      </c>
      <c r="V17" s="57">
        <f t="shared" si="6"/>
        <v>70</v>
      </c>
      <c r="W17" s="31">
        <v>98</v>
      </c>
      <c r="X17" s="46">
        <f>[6]Шаблон!$P17</f>
        <v>59</v>
      </c>
      <c r="Y17" s="57">
        <f t="shared" si="7"/>
        <v>60.204081632653065</v>
      </c>
      <c r="Z17" s="31">
        <v>86</v>
      </c>
      <c r="AA17" s="46">
        <f>[6]Шаблон!$T17</f>
        <v>53</v>
      </c>
      <c r="AB17" s="57">
        <f t="shared" si="8"/>
        <v>61.627906976744185</v>
      </c>
      <c r="AC17" s="29"/>
      <c r="AD17" s="32"/>
    </row>
    <row r="18" spans="1:30" s="33" customFormat="1" ht="18" customHeight="1" x14ac:dyDescent="0.25">
      <c r="A18" s="52" t="s">
        <v>37</v>
      </c>
      <c r="B18" s="31">
        <v>256</v>
      </c>
      <c r="C18" s="85">
        <f>[5]Шаблон!$M18+[5]Шаблон!$K18-[5]Шаблон!$L18+[6]Шаблон!$D18</f>
        <v>206</v>
      </c>
      <c r="D18" s="57">
        <f t="shared" si="0"/>
        <v>80.46875</v>
      </c>
      <c r="E18" s="31">
        <v>131</v>
      </c>
      <c r="F18" s="85">
        <f>[6]Шаблон!$D18</f>
        <v>109</v>
      </c>
      <c r="G18" s="57">
        <f t="shared" si="1"/>
        <v>83.206106870229007</v>
      </c>
      <c r="H18" s="31">
        <v>20</v>
      </c>
      <c r="I18" s="85">
        <f>[6]Шаблон!$F18+[5]Шаблон!$D18</f>
        <v>18</v>
      </c>
      <c r="J18" s="57">
        <f t="shared" si="2"/>
        <v>90</v>
      </c>
      <c r="K18" s="31">
        <v>1</v>
      </c>
      <c r="L18" s="85">
        <f>[6]Шаблон!$J18</f>
        <v>3</v>
      </c>
      <c r="M18" s="57">
        <f t="shared" si="3"/>
        <v>300</v>
      </c>
      <c r="N18" s="89">
        <v>1</v>
      </c>
      <c r="O18" s="85">
        <f>[6]Шаблон!$K18+[6]Шаблон!$L18+[5]Шаблон!$G18</f>
        <v>7</v>
      </c>
      <c r="P18" s="57">
        <f t="shared" si="4"/>
        <v>700</v>
      </c>
      <c r="Q18" s="87">
        <v>119</v>
      </c>
      <c r="R18" s="46">
        <f>'[7]1'!$D21</f>
        <v>89</v>
      </c>
      <c r="S18" s="57">
        <f t="shared" si="5"/>
        <v>74.789915966386559</v>
      </c>
      <c r="T18" s="31">
        <v>195</v>
      </c>
      <c r="U18" s="46">
        <f>[6]Шаблон!$P18+[5]Шаблон!$M18</f>
        <v>146</v>
      </c>
      <c r="V18" s="57">
        <f t="shared" si="6"/>
        <v>74.871794871794876</v>
      </c>
      <c r="W18" s="31">
        <v>71</v>
      </c>
      <c r="X18" s="46">
        <f>[6]Шаблон!$P18</f>
        <v>50</v>
      </c>
      <c r="Y18" s="57">
        <f t="shared" si="7"/>
        <v>70.422535211267601</v>
      </c>
      <c r="Z18" s="31">
        <v>50</v>
      </c>
      <c r="AA18" s="46">
        <f>[6]Шаблон!$T18</f>
        <v>42</v>
      </c>
      <c r="AB18" s="57">
        <f t="shared" si="8"/>
        <v>84</v>
      </c>
      <c r="AC18" s="29"/>
      <c r="AD18" s="32"/>
    </row>
    <row r="19" spans="1:30" s="33" customFormat="1" ht="18" customHeight="1" x14ac:dyDescent="0.25">
      <c r="A19" s="52" t="s">
        <v>38</v>
      </c>
      <c r="B19" s="31">
        <v>451</v>
      </c>
      <c r="C19" s="85">
        <f>[5]Шаблон!$M19+[5]Шаблон!$K19-[5]Шаблон!$L19+[6]Шаблон!$D19</f>
        <v>441</v>
      </c>
      <c r="D19" s="57">
        <f t="shared" si="0"/>
        <v>97.782705099778269</v>
      </c>
      <c r="E19" s="31">
        <v>151</v>
      </c>
      <c r="F19" s="85">
        <f>[6]Шаблон!$D19</f>
        <v>177</v>
      </c>
      <c r="G19" s="57">
        <f t="shared" si="1"/>
        <v>117.21854304635761</v>
      </c>
      <c r="H19" s="31">
        <v>26</v>
      </c>
      <c r="I19" s="85">
        <f>[6]Шаблон!$F19+[5]Шаблон!$D19</f>
        <v>18</v>
      </c>
      <c r="J19" s="57">
        <f t="shared" si="2"/>
        <v>69.230769230769226</v>
      </c>
      <c r="K19" s="31">
        <v>5</v>
      </c>
      <c r="L19" s="85">
        <f>[6]Шаблон!$J19</f>
        <v>2</v>
      </c>
      <c r="M19" s="57">
        <f t="shared" si="3"/>
        <v>40</v>
      </c>
      <c r="N19" s="89">
        <v>3</v>
      </c>
      <c r="O19" s="85">
        <f>[6]Шаблон!$K19+[6]Шаблон!$L19+[5]Шаблон!$G19</f>
        <v>1</v>
      </c>
      <c r="P19" s="57">
        <f t="shared" si="4"/>
        <v>33.333333333333329</v>
      </c>
      <c r="Q19" s="87">
        <v>129</v>
      </c>
      <c r="R19" s="46">
        <f>'[7]1'!$D22</f>
        <v>169</v>
      </c>
      <c r="S19" s="57">
        <f t="shared" si="5"/>
        <v>131.00775193798449</v>
      </c>
      <c r="T19" s="31">
        <v>330</v>
      </c>
      <c r="U19" s="46">
        <f>[6]Шаблон!$P19+[5]Шаблон!$M19</f>
        <v>345</v>
      </c>
      <c r="V19" s="57">
        <f t="shared" si="6"/>
        <v>104.54545454545455</v>
      </c>
      <c r="W19" s="31">
        <v>55</v>
      </c>
      <c r="X19" s="46">
        <f>[6]Шаблон!$P19</f>
        <v>100</v>
      </c>
      <c r="Y19" s="57">
        <f t="shared" si="7"/>
        <v>181.81818181818181</v>
      </c>
      <c r="Z19" s="31">
        <v>49</v>
      </c>
      <c r="AA19" s="46">
        <f>[6]Шаблон!$T19</f>
        <v>97</v>
      </c>
      <c r="AB19" s="57">
        <f t="shared" si="8"/>
        <v>197.9591836734694</v>
      </c>
      <c r="AC19" s="29"/>
      <c r="AD19" s="32"/>
    </row>
    <row r="20" spans="1:30" s="33" customFormat="1" ht="18" customHeight="1" x14ac:dyDescent="0.25">
      <c r="A20" s="52" t="s">
        <v>39</v>
      </c>
      <c r="B20" s="31">
        <v>257</v>
      </c>
      <c r="C20" s="85">
        <f>[5]Шаблон!$M20+[5]Шаблон!$K20-[5]Шаблон!$L20+[6]Шаблон!$D20</f>
        <v>150</v>
      </c>
      <c r="D20" s="57">
        <f t="shared" si="0"/>
        <v>58.365758754863819</v>
      </c>
      <c r="E20" s="31">
        <v>189</v>
      </c>
      <c r="F20" s="85">
        <f>[6]Шаблон!$D20</f>
        <v>99</v>
      </c>
      <c r="G20" s="57">
        <f t="shared" si="1"/>
        <v>52.380952380952387</v>
      </c>
      <c r="H20" s="31">
        <v>39</v>
      </c>
      <c r="I20" s="85">
        <f>[6]Шаблон!$F20+[5]Шаблон!$D20</f>
        <v>32</v>
      </c>
      <c r="J20" s="57">
        <f t="shared" si="2"/>
        <v>82.051282051282044</v>
      </c>
      <c r="K20" s="31">
        <v>11</v>
      </c>
      <c r="L20" s="85">
        <f>[6]Шаблон!$J20</f>
        <v>1</v>
      </c>
      <c r="M20" s="57">
        <f t="shared" si="3"/>
        <v>9.0909090909090917</v>
      </c>
      <c r="N20" s="89">
        <v>28</v>
      </c>
      <c r="O20" s="85">
        <f>[6]Шаблон!$K20+[6]Шаблон!$L20+[5]Шаблон!$G20</f>
        <v>12</v>
      </c>
      <c r="P20" s="57">
        <f t="shared" si="4"/>
        <v>42.857142857142854</v>
      </c>
      <c r="Q20" s="87">
        <v>125</v>
      </c>
      <c r="R20" s="46">
        <f>'[7]1'!$D23</f>
        <v>81</v>
      </c>
      <c r="S20" s="57">
        <f t="shared" si="5"/>
        <v>64.8</v>
      </c>
      <c r="T20" s="31">
        <v>156</v>
      </c>
      <c r="U20" s="46">
        <f>[6]Шаблон!$P20+[5]Шаблон!$M20</f>
        <v>81</v>
      </c>
      <c r="V20" s="57">
        <f t="shared" si="6"/>
        <v>51.923076923076927</v>
      </c>
      <c r="W20" s="31">
        <v>101</v>
      </c>
      <c r="X20" s="46">
        <f>[6]Шаблон!$P20</f>
        <v>34</v>
      </c>
      <c r="Y20" s="57">
        <f t="shared" si="7"/>
        <v>33.663366336633665</v>
      </c>
      <c r="Z20" s="31">
        <v>82</v>
      </c>
      <c r="AA20" s="46">
        <f>[6]Шаблон!$T20</f>
        <v>30</v>
      </c>
      <c r="AB20" s="57">
        <f t="shared" si="8"/>
        <v>36.585365853658537</v>
      </c>
      <c r="AC20" s="29"/>
      <c r="AD20" s="32"/>
    </row>
    <row r="21" spans="1:30" s="33" customFormat="1" ht="18" customHeight="1" x14ac:dyDescent="0.25">
      <c r="A21" s="52" t="s">
        <v>40</v>
      </c>
      <c r="B21" s="31">
        <v>209</v>
      </c>
      <c r="C21" s="85">
        <f>[5]Шаблон!$M21+[5]Шаблон!$K21-[5]Шаблон!$L21+[6]Шаблон!$D21</f>
        <v>155</v>
      </c>
      <c r="D21" s="57">
        <f t="shared" si="0"/>
        <v>74.162679425837325</v>
      </c>
      <c r="E21" s="31">
        <v>113</v>
      </c>
      <c r="F21" s="85">
        <f>[6]Шаблон!$D21</f>
        <v>76</v>
      </c>
      <c r="G21" s="57">
        <f t="shared" si="1"/>
        <v>67.256637168141594</v>
      </c>
      <c r="H21" s="31">
        <v>15</v>
      </c>
      <c r="I21" s="85">
        <f>[6]Шаблон!$F21+[5]Шаблон!$D21</f>
        <v>12</v>
      </c>
      <c r="J21" s="57">
        <f t="shared" si="2"/>
        <v>80</v>
      </c>
      <c r="K21" s="31">
        <v>3</v>
      </c>
      <c r="L21" s="85">
        <f>[6]Шаблон!$J21</f>
        <v>1</v>
      </c>
      <c r="M21" s="57">
        <f t="shared" si="3"/>
        <v>33.333333333333329</v>
      </c>
      <c r="N21" s="89">
        <v>10</v>
      </c>
      <c r="O21" s="85">
        <f>[6]Шаблон!$K21+[6]Шаблон!$L21+[5]Шаблон!$G21</f>
        <v>4</v>
      </c>
      <c r="P21" s="57">
        <f t="shared" si="4"/>
        <v>40</v>
      </c>
      <c r="Q21" s="87">
        <v>66</v>
      </c>
      <c r="R21" s="46">
        <f>'[7]1'!$D24</f>
        <v>63</v>
      </c>
      <c r="S21" s="57">
        <f t="shared" si="5"/>
        <v>95.454545454545453</v>
      </c>
      <c r="T21" s="31">
        <v>142</v>
      </c>
      <c r="U21" s="46">
        <f>[6]Шаблон!$P21+[5]Шаблон!$M21</f>
        <v>113</v>
      </c>
      <c r="V21" s="57">
        <f t="shared" si="6"/>
        <v>79.577464788732399</v>
      </c>
      <c r="W21" s="31">
        <v>48</v>
      </c>
      <c r="X21" s="46">
        <f>[6]Шаблон!$P21</f>
        <v>35</v>
      </c>
      <c r="Y21" s="57">
        <f t="shared" si="7"/>
        <v>72.916666666666657</v>
      </c>
      <c r="Z21" s="31">
        <v>37</v>
      </c>
      <c r="AA21" s="46">
        <f>[6]Шаблон!$T21</f>
        <v>34</v>
      </c>
      <c r="AB21" s="57">
        <f t="shared" si="8"/>
        <v>91.891891891891902</v>
      </c>
      <c r="AC21" s="29"/>
      <c r="AD21" s="32"/>
    </row>
    <row r="22" spans="1:30" s="33" customFormat="1" ht="18" customHeight="1" x14ac:dyDescent="0.25">
      <c r="A22" s="52" t="s">
        <v>41</v>
      </c>
      <c r="B22" s="31">
        <v>129</v>
      </c>
      <c r="C22" s="85">
        <f>[5]Шаблон!$M22+[5]Шаблон!$K22-[5]Шаблон!$L22+[6]Шаблон!$D22</f>
        <v>95</v>
      </c>
      <c r="D22" s="57">
        <f t="shared" si="0"/>
        <v>73.643410852713174</v>
      </c>
      <c r="E22" s="31">
        <v>117</v>
      </c>
      <c r="F22" s="85">
        <f>[6]Шаблон!$D22</f>
        <v>93</v>
      </c>
      <c r="G22" s="57">
        <f t="shared" si="1"/>
        <v>79.487179487179489</v>
      </c>
      <c r="H22" s="31">
        <v>21</v>
      </c>
      <c r="I22" s="85">
        <f>[6]Шаблон!$F22+[5]Шаблон!$D22</f>
        <v>18</v>
      </c>
      <c r="J22" s="57">
        <f t="shared" si="2"/>
        <v>85.714285714285708</v>
      </c>
      <c r="K22" s="31">
        <v>2</v>
      </c>
      <c r="L22" s="85">
        <f>[6]Шаблон!$J22</f>
        <v>2</v>
      </c>
      <c r="M22" s="57">
        <f t="shared" si="3"/>
        <v>100</v>
      </c>
      <c r="N22" s="89">
        <v>8</v>
      </c>
      <c r="O22" s="85">
        <f>[6]Шаблон!$K22+[6]Шаблон!$L22+[5]Шаблон!$G22</f>
        <v>1</v>
      </c>
      <c r="P22" s="57">
        <f t="shared" si="4"/>
        <v>12.5</v>
      </c>
      <c r="Q22" s="87">
        <v>100</v>
      </c>
      <c r="R22" s="46">
        <f>'[7]1'!$D25</f>
        <v>93</v>
      </c>
      <c r="S22" s="57">
        <f t="shared" si="5"/>
        <v>93</v>
      </c>
      <c r="T22" s="31">
        <v>63</v>
      </c>
      <c r="U22" s="46">
        <f>[6]Шаблон!$P22+[5]Шаблон!$M22</f>
        <v>36</v>
      </c>
      <c r="V22" s="57">
        <f t="shared" si="6"/>
        <v>57.142857142857139</v>
      </c>
      <c r="W22" s="31">
        <v>63</v>
      </c>
      <c r="X22" s="46">
        <f>[6]Шаблон!$P22</f>
        <v>34</v>
      </c>
      <c r="Y22" s="57">
        <f t="shared" si="7"/>
        <v>53.968253968253968</v>
      </c>
      <c r="Z22" s="31">
        <v>49</v>
      </c>
      <c r="AA22" s="46">
        <f>[6]Шаблон!$T22</f>
        <v>37</v>
      </c>
      <c r="AB22" s="57">
        <f t="shared" si="8"/>
        <v>75.510204081632651</v>
      </c>
      <c r="AC22" s="29"/>
      <c r="AD22" s="32"/>
    </row>
    <row r="23" spans="1:30" s="33" customFormat="1" ht="18" customHeight="1" x14ac:dyDescent="0.25">
      <c r="A23" s="52" t="s">
        <v>42</v>
      </c>
      <c r="B23" s="31">
        <v>222</v>
      </c>
      <c r="C23" s="85">
        <f>[5]Шаблон!$M23+[5]Шаблон!$K23-[5]Шаблон!$L23+[6]Шаблон!$D23</f>
        <v>148</v>
      </c>
      <c r="D23" s="57">
        <f t="shared" si="0"/>
        <v>66.666666666666657</v>
      </c>
      <c r="E23" s="31">
        <v>139</v>
      </c>
      <c r="F23" s="85">
        <f>[6]Шаблон!$D23</f>
        <v>78</v>
      </c>
      <c r="G23" s="57">
        <f t="shared" si="1"/>
        <v>56.115107913669057</v>
      </c>
      <c r="H23" s="31">
        <v>11</v>
      </c>
      <c r="I23" s="85">
        <f>[6]Шаблон!$F23+[5]Шаблон!$D23</f>
        <v>7</v>
      </c>
      <c r="J23" s="57">
        <f t="shared" si="2"/>
        <v>63.636363636363633</v>
      </c>
      <c r="K23" s="31">
        <v>3</v>
      </c>
      <c r="L23" s="85">
        <f>[6]Шаблон!$J23</f>
        <v>0</v>
      </c>
      <c r="M23" s="57">
        <f t="shared" si="3"/>
        <v>0</v>
      </c>
      <c r="N23" s="89">
        <v>4</v>
      </c>
      <c r="O23" s="85">
        <f>[6]Шаблон!$K23+[6]Шаблон!$L23+[5]Шаблон!$G23</f>
        <v>0</v>
      </c>
      <c r="P23" s="57">
        <f t="shared" si="4"/>
        <v>0</v>
      </c>
      <c r="Q23" s="87">
        <v>82</v>
      </c>
      <c r="R23" s="46">
        <f>'[7]1'!$D26</f>
        <v>44</v>
      </c>
      <c r="S23" s="57">
        <f t="shared" si="5"/>
        <v>53.658536585365859</v>
      </c>
      <c r="T23" s="31">
        <v>143</v>
      </c>
      <c r="U23" s="46">
        <f>[6]Шаблон!$P23+[5]Шаблон!$M23</f>
        <v>159</v>
      </c>
      <c r="V23" s="57">
        <f t="shared" si="6"/>
        <v>111.18881118881119</v>
      </c>
      <c r="W23" s="31">
        <v>65</v>
      </c>
      <c r="X23" s="46">
        <f>[6]Шаблон!$P23</f>
        <v>91</v>
      </c>
      <c r="Y23" s="57">
        <f t="shared" si="7"/>
        <v>140</v>
      </c>
      <c r="Z23" s="31">
        <v>55</v>
      </c>
      <c r="AA23" s="46">
        <f>[6]Шаблон!$T23</f>
        <v>28</v>
      </c>
      <c r="AB23" s="57">
        <f t="shared" si="8"/>
        <v>50.909090909090907</v>
      </c>
      <c r="AC23" s="29"/>
      <c r="AD23" s="32"/>
    </row>
    <row r="24" spans="1:30" s="33" customFormat="1" ht="18" customHeight="1" x14ac:dyDescent="0.25">
      <c r="A24" s="52" t="s">
        <v>43</v>
      </c>
      <c r="B24" s="31">
        <v>259</v>
      </c>
      <c r="C24" s="85">
        <f>[5]Шаблон!$M24+[5]Шаблон!$K24-[5]Шаблон!$L24+[6]Шаблон!$D24</f>
        <v>243</v>
      </c>
      <c r="D24" s="57">
        <f t="shared" si="0"/>
        <v>93.822393822393821</v>
      </c>
      <c r="E24" s="31">
        <v>147</v>
      </c>
      <c r="F24" s="85">
        <f>[6]Шаблон!$D24</f>
        <v>145</v>
      </c>
      <c r="G24" s="57">
        <f t="shared" si="1"/>
        <v>98.639455782312922</v>
      </c>
      <c r="H24" s="31">
        <v>28</v>
      </c>
      <c r="I24" s="85">
        <f>[6]Шаблон!$F24+[5]Шаблон!$D24</f>
        <v>16</v>
      </c>
      <c r="J24" s="57">
        <f t="shared" si="2"/>
        <v>57.142857142857139</v>
      </c>
      <c r="K24" s="31">
        <v>4</v>
      </c>
      <c r="L24" s="85">
        <f>[6]Шаблон!$J24</f>
        <v>0</v>
      </c>
      <c r="M24" s="57">
        <f t="shared" si="3"/>
        <v>0</v>
      </c>
      <c r="N24" s="89">
        <v>4</v>
      </c>
      <c r="O24" s="85">
        <f>[6]Шаблон!$K24+[6]Шаблон!$L24+[5]Шаблон!$G24</f>
        <v>7</v>
      </c>
      <c r="P24" s="57">
        <f t="shared" si="4"/>
        <v>175</v>
      </c>
      <c r="Q24" s="87">
        <v>128</v>
      </c>
      <c r="R24" s="46">
        <f>'[7]1'!$D27</f>
        <v>128</v>
      </c>
      <c r="S24" s="57">
        <f t="shared" si="5"/>
        <v>100</v>
      </c>
      <c r="T24" s="31">
        <v>208</v>
      </c>
      <c r="U24" s="46">
        <f>[6]Шаблон!$P24+[5]Шаблон!$M24</f>
        <v>166</v>
      </c>
      <c r="V24" s="57">
        <f t="shared" si="6"/>
        <v>79.807692307692307</v>
      </c>
      <c r="W24" s="31">
        <v>107</v>
      </c>
      <c r="X24" s="46">
        <f>[6]Шаблон!$P24</f>
        <v>71</v>
      </c>
      <c r="Y24" s="57">
        <f t="shared" si="7"/>
        <v>66.355140186915889</v>
      </c>
      <c r="Z24" s="31">
        <v>58</v>
      </c>
      <c r="AA24" s="46">
        <f>[6]Шаблон!$T24</f>
        <v>76</v>
      </c>
      <c r="AB24" s="57">
        <f t="shared" si="8"/>
        <v>131.0344827586207</v>
      </c>
      <c r="AC24" s="29"/>
      <c r="AD24" s="32"/>
    </row>
    <row r="25" spans="1:30" s="33" customFormat="1" ht="18" customHeight="1" x14ac:dyDescent="0.25">
      <c r="A25" s="53" t="s">
        <v>44</v>
      </c>
      <c r="B25" s="31">
        <v>320</v>
      </c>
      <c r="C25" s="85">
        <f>[5]Шаблон!$M25+[5]Шаблон!$K25-[5]Шаблон!$L25+[6]Шаблон!$D25</f>
        <v>250</v>
      </c>
      <c r="D25" s="57">
        <f t="shared" si="0"/>
        <v>78.125</v>
      </c>
      <c r="E25" s="31">
        <v>228</v>
      </c>
      <c r="F25" s="85">
        <f>[6]Шаблон!$D25</f>
        <v>166</v>
      </c>
      <c r="G25" s="57">
        <f t="shared" si="1"/>
        <v>72.807017543859658</v>
      </c>
      <c r="H25" s="31">
        <v>34</v>
      </c>
      <c r="I25" s="85">
        <f>[6]Шаблон!$F25+[5]Шаблон!$D25</f>
        <v>21</v>
      </c>
      <c r="J25" s="57">
        <f t="shared" si="2"/>
        <v>61.764705882352942</v>
      </c>
      <c r="K25" s="31">
        <v>6</v>
      </c>
      <c r="L25" s="85">
        <f>[6]Шаблон!$J25</f>
        <v>4</v>
      </c>
      <c r="M25" s="57">
        <f t="shared" si="3"/>
        <v>66.666666666666657</v>
      </c>
      <c r="N25" s="89">
        <v>5</v>
      </c>
      <c r="O25" s="85">
        <f>[6]Шаблон!$K25+[6]Шаблон!$L25+[5]Шаблон!$G25</f>
        <v>15</v>
      </c>
      <c r="P25" s="57">
        <f t="shared" si="4"/>
        <v>300</v>
      </c>
      <c r="Q25" s="87">
        <v>179</v>
      </c>
      <c r="R25" s="46">
        <f>'[7]1'!$D28</f>
        <v>151</v>
      </c>
      <c r="S25" s="57">
        <f t="shared" si="5"/>
        <v>84.357541899441344</v>
      </c>
      <c r="T25" s="31">
        <v>142</v>
      </c>
      <c r="U25" s="46">
        <f>[6]Шаблон!$P25+[5]Шаблон!$M25</f>
        <v>123</v>
      </c>
      <c r="V25" s="57">
        <f t="shared" si="6"/>
        <v>86.619718309859152</v>
      </c>
      <c r="W25" s="31">
        <v>58</v>
      </c>
      <c r="X25" s="46">
        <f>[6]Шаблон!$P25</f>
        <v>42</v>
      </c>
      <c r="Y25" s="57">
        <f t="shared" si="7"/>
        <v>72.41379310344827</v>
      </c>
      <c r="Z25" s="31">
        <v>89</v>
      </c>
      <c r="AA25" s="46">
        <f>[6]Шаблон!$T25</f>
        <v>65</v>
      </c>
      <c r="AB25" s="57">
        <f t="shared" si="8"/>
        <v>73.033707865168537</v>
      </c>
      <c r="AC25" s="29"/>
      <c r="AD25" s="32"/>
    </row>
    <row r="26" spans="1:30" s="33" customFormat="1" ht="18" customHeight="1" x14ac:dyDescent="0.25">
      <c r="A26" s="52" t="s">
        <v>45</v>
      </c>
      <c r="B26" s="31">
        <v>3915</v>
      </c>
      <c r="C26" s="85">
        <f>[5]Шаблон!$M26+[5]Шаблон!$K26-[5]Шаблон!$L26+[6]Шаблон!$D26</f>
        <v>3696</v>
      </c>
      <c r="D26" s="57">
        <f t="shared" si="0"/>
        <v>94.406130268199234</v>
      </c>
      <c r="E26" s="31">
        <v>1856</v>
      </c>
      <c r="F26" s="85">
        <f>[6]Шаблон!$D26</f>
        <v>1978</v>
      </c>
      <c r="G26" s="57">
        <f t="shared" si="1"/>
        <v>106.57327586206897</v>
      </c>
      <c r="H26" s="31">
        <v>243</v>
      </c>
      <c r="I26" s="85">
        <f>[6]Шаблон!$F26+[5]Шаблон!$D26</f>
        <v>223</v>
      </c>
      <c r="J26" s="57">
        <f t="shared" si="2"/>
        <v>91.769547325102891</v>
      </c>
      <c r="K26" s="31">
        <v>32</v>
      </c>
      <c r="L26" s="85">
        <f>[6]Шаблон!$J26</f>
        <v>19</v>
      </c>
      <c r="M26" s="57">
        <f t="shared" si="3"/>
        <v>59.375</v>
      </c>
      <c r="N26" s="89">
        <v>92</v>
      </c>
      <c r="O26" s="85">
        <f>[6]Шаблон!$K26+[6]Шаблон!$L26+[5]Шаблон!$G26</f>
        <v>22</v>
      </c>
      <c r="P26" s="57">
        <f t="shared" si="4"/>
        <v>23.913043478260871</v>
      </c>
      <c r="Q26" s="87">
        <v>1132</v>
      </c>
      <c r="R26" s="46">
        <f>'[7]1'!$D29</f>
        <v>1412</v>
      </c>
      <c r="S26" s="57">
        <f t="shared" si="5"/>
        <v>124.73498233215548</v>
      </c>
      <c r="T26" s="31">
        <v>3132</v>
      </c>
      <c r="U26" s="46">
        <f>[6]Шаблон!$P26+[5]Шаблон!$M26</f>
        <v>2047</v>
      </c>
      <c r="V26" s="57">
        <f t="shared" si="6"/>
        <v>65.357598978288635</v>
      </c>
      <c r="W26" s="31">
        <v>1136</v>
      </c>
      <c r="X26" s="46">
        <f>[6]Шаблон!$P26</f>
        <v>918</v>
      </c>
      <c r="Y26" s="57">
        <f t="shared" si="7"/>
        <v>80.809859154929569</v>
      </c>
      <c r="Z26" s="31">
        <v>901</v>
      </c>
      <c r="AA26" s="46">
        <f>[6]Шаблон!$T26</f>
        <v>793</v>
      </c>
      <c r="AB26" s="57">
        <f t="shared" si="8"/>
        <v>88.013318534961144</v>
      </c>
      <c r="AC26" s="29"/>
      <c r="AD26" s="32"/>
    </row>
    <row r="27" spans="1:30" s="33" customFormat="1" ht="18" customHeight="1" x14ac:dyDescent="0.25">
      <c r="A27" s="52" t="s">
        <v>46</v>
      </c>
      <c r="B27" s="31">
        <v>1504</v>
      </c>
      <c r="C27" s="85">
        <f>[5]Шаблон!$M27+[5]Шаблон!$K27-[5]Шаблон!$L27+[6]Шаблон!$D27</f>
        <v>1320</v>
      </c>
      <c r="D27" s="57">
        <f t="shared" si="0"/>
        <v>87.7659574468085</v>
      </c>
      <c r="E27" s="31">
        <v>477</v>
      </c>
      <c r="F27" s="85">
        <f>[6]Шаблон!$D27</f>
        <v>437</v>
      </c>
      <c r="G27" s="57">
        <f t="shared" si="1"/>
        <v>91.614255765199161</v>
      </c>
      <c r="H27" s="31">
        <v>88</v>
      </c>
      <c r="I27" s="85">
        <f>[6]Шаблон!$F27+[5]Шаблон!$D27</f>
        <v>59</v>
      </c>
      <c r="J27" s="57">
        <f t="shared" si="2"/>
        <v>67.045454545454547</v>
      </c>
      <c r="K27" s="31">
        <v>22</v>
      </c>
      <c r="L27" s="85">
        <f>[6]Шаблон!$J27</f>
        <v>11</v>
      </c>
      <c r="M27" s="57">
        <f t="shared" si="3"/>
        <v>50</v>
      </c>
      <c r="N27" s="89">
        <v>28</v>
      </c>
      <c r="O27" s="85">
        <f>[6]Шаблон!$K27+[6]Шаблон!$L27+[5]Шаблон!$G27</f>
        <v>31</v>
      </c>
      <c r="P27" s="57">
        <f t="shared" si="4"/>
        <v>110.71428571428572</v>
      </c>
      <c r="Q27" s="87">
        <v>439</v>
      </c>
      <c r="R27" s="46">
        <f>'[7]1'!$D30</f>
        <v>421</v>
      </c>
      <c r="S27" s="57">
        <f t="shared" si="5"/>
        <v>95.899772209567203</v>
      </c>
      <c r="T27" s="31">
        <v>1227</v>
      </c>
      <c r="U27" s="46">
        <f>[6]Шаблон!$P27+[5]Шаблон!$M27</f>
        <v>1062</v>
      </c>
      <c r="V27" s="57">
        <f t="shared" si="6"/>
        <v>86.552567237163814</v>
      </c>
      <c r="W27" s="31">
        <v>221</v>
      </c>
      <c r="X27" s="46">
        <f>[6]Шаблон!$P27</f>
        <v>209</v>
      </c>
      <c r="Y27" s="57">
        <f t="shared" si="7"/>
        <v>94.570135746606326</v>
      </c>
      <c r="Z27" s="31">
        <v>189</v>
      </c>
      <c r="AA27" s="46">
        <f>[6]Шаблон!$T27</f>
        <v>182</v>
      </c>
      <c r="AB27" s="57">
        <f t="shared" si="8"/>
        <v>96.296296296296291</v>
      </c>
      <c r="AC27" s="29"/>
      <c r="AD27" s="32"/>
    </row>
    <row r="28" spans="1:30" s="33" customFormat="1" ht="18" customHeight="1" x14ac:dyDescent="0.25">
      <c r="A28" s="54" t="s">
        <v>47</v>
      </c>
      <c r="B28" s="31">
        <v>1025</v>
      </c>
      <c r="C28" s="85">
        <f>[5]Шаблон!$M28+[5]Шаблон!$K28-[5]Шаблон!$L28+[6]Шаблон!$D28</f>
        <v>919</v>
      </c>
      <c r="D28" s="57">
        <f t="shared" si="0"/>
        <v>89.658536585365852</v>
      </c>
      <c r="E28" s="31">
        <v>392</v>
      </c>
      <c r="F28" s="85">
        <f>[6]Шаблон!$D28</f>
        <v>351</v>
      </c>
      <c r="G28" s="57">
        <f t="shared" si="1"/>
        <v>89.540816326530617</v>
      </c>
      <c r="H28" s="31">
        <v>64</v>
      </c>
      <c r="I28" s="85">
        <f>[6]Шаблон!$F28+[5]Шаблон!$D28</f>
        <v>67</v>
      </c>
      <c r="J28" s="57">
        <f t="shared" si="2"/>
        <v>104.6875</v>
      </c>
      <c r="K28" s="31">
        <v>3</v>
      </c>
      <c r="L28" s="85">
        <f>[6]Шаблон!$J28</f>
        <v>8</v>
      </c>
      <c r="M28" s="57">
        <f t="shared" si="3"/>
        <v>266.66666666666663</v>
      </c>
      <c r="N28" s="89">
        <v>14</v>
      </c>
      <c r="O28" s="85">
        <f>[6]Шаблон!$K28+[6]Шаблон!$L28+[5]Шаблон!$G28</f>
        <v>2</v>
      </c>
      <c r="P28" s="57">
        <f t="shared" si="4"/>
        <v>14.285714285714285</v>
      </c>
      <c r="Q28" s="87">
        <v>361</v>
      </c>
      <c r="R28" s="46">
        <f>'[7]1'!$D31</f>
        <v>348</v>
      </c>
      <c r="S28" s="57">
        <f t="shared" si="5"/>
        <v>96.39889196675901</v>
      </c>
      <c r="T28" s="31">
        <v>814</v>
      </c>
      <c r="U28" s="46">
        <f>[6]Шаблон!$P28+[5]Шаблон!$M28</f>
        <v>683</v>
      </c>
      <c r="V28" s="57">
        <f t="shared" si="6"/>
        <v>83.906633906633914</v>
      </c>
      <c r="W28" s="31">
        <v>199</v>
      </c>
      <c r="X28" s="46">
        <f>[6]Шаблон!$P28</f>
        <v>142</v>
      </c>
      <c r="Y28" s="57">
        <f t="shared" si="7"/>
        <v>71.356783919597987</v>
      </c>
      <c r="Z28" s="31">
        <v>174</v>
      </c>
      <c r="AA28" s="46">
        <f>[6]Шаблон!$T28</f>
        <v>123</v>
      </c>
      <c r="AB28" s="57">
        <f t="shared" si="8"/>
        <v>70.689655172413794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C10" sqref="C10"/>
    </sheetView>
  </sheetViews>
  <sheetFormatPr defaultColWidth="8" defaultRowHeight="12.75" x14ac:dyDescent="0.2"/>
  <cols>
    <col min="1" max="1" width="60.85546875" style="2" customWidth="1"/>
    <col min="2" max="2" width="24" style="2" customWidth="1"/>
    <col min="3" max="3" width="23.140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 x14ac:dyDescent="0.2">
      <c r="A1" s="90" t="s">
        <v>48</v>
      </c>
      <c r="B1" s="90"/>
      <c r="C1" s="90"/>
      <c r="D1" s="90"/>
      <c r="E1" s="90"/>
    </row>
    <row r="2" spans="1:11" s="3" customFormat="1" ht="23.25" customHeight="1" x14ac:dyDescent="0.25">
      <c r="A2" s="95" t="s">
        <v>0</v>
      </c>
      <c r="B2" s="91" t="s">
        <v>74</v>
      </c>
      <c r="C2" s="91" t="s">
        <v>75</v>
      </c>
      <c r="D2" s="93" t="s">
        <v>1</v>
      </c>
      <c r="E2" s="94"/>
    </row>
    <row r="3" spans="1:11" s="3" customFormat="1" ht="42" customHeight="1" x14ac:dyDescent="0.25">
      <c r="A3" s="96"/>
      <c r="B3" s="92"/>
      <c r="C3" s="92"/>
      <c r="D3" s="4" t="s">
        <v>2</v>
      </c>
      <c r="E3" s="5" t="s">
        <v>59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52</v>
      </c>
      <c r="B5" s="58">
        <f>'4'!B7</f>
        <v>1561</v>
      </c>
      <c r="C5" s="58">
        <f>'4'!C7</f>
        <v>1733</v>
      </c>
      <c r="D5" s="48">
        <f>C5/B5%</f>
        <v>111.01857783472134</v>
      </c>
      <c r="E5" s="49">
        <f>C5-B5</f>
        <v>172</v>
      </c>
      <c r="K5" s="11"/>
    </row>
    <row r="6" spans="1:11" s="3" customFormat="1" ht="31.5" customHeight="1" x14ac:dyDescent="0.25">
      <c r="A6" s="9" t="s">
        <v>53</v>
      </c>
      <c r="B6" s="58">
        <f>'4'!E7</f>
        <v>1426</v>
      </c>
      <c r="C6" s="58">
        <f>'4'!F7</f>
        <v>1604</v>
      </c>
      <c r="D6" s="48">
        <f t="shared" ref="D6:D10" si="0">C6/B6%</f>
        <v>112.48246844319776</v>
      </c>
      <c r="E6" s="49">
        <f t="shared" ref="E6:E10" si="1">C6-B6</f>
        <v>178</v>
      </c>
      <c r="K6" s="11"/>
    </row>
    <row r="7" spans="1:11" s="3" customFormat="1" ht="54.75" customHeight="1" x14ac:dyDescent="0.25">
      <c r="A7" s="12" t="s">
        <v>54</v>
      </c>
      <c r="B7" s="58">
        <f>'4'!H7</f>
        <v>208</v>
      </c>
      <c r="C7" s="58">
        <f>'4'!I7</f>
        <v>211</v>
      </c>
      <c r="D7" s="48">
        <f t="shared" si="0"/>
        <v>101.44230769230769</v>
      </c>
      <c r="E7" s="49">
        <f t="shared" si="1"/>
        <v>3</v>
      </c>
      <c r="K7" s="11"/>
    </row>
    <row r="8" spans="1:11" s="3" customFormat="1" ht="35.25" customHeight="1" x14ac:dyDescent="0.25">
      <c r="A8" s="13" t="s">
        <v>55</v>
      </c>
      <c r="B8" s="58">
        <f>'4'!K7</f>
        <v>25</v>
      </c>
      <c r="C8" s="58">
        <f>'4'!L7</f>
        <v>26</v>
      </c>
      <c r="D8" s="48">
        <f t="shared" si="0"/>
        <v>104</v>
      </c>
      <c r="E8" s="49">
        <f t="shared" si="1"/>
        <v>1</v>
      </c>
      <c r="K8" s="11"/>
    </row>
    <row r="9" spans="1:11" s="3" customFormat="1" ht="45.75" customHeight="1" x14ac:dyDescent="0.25">
      <c r="A9" s="13" t="s">
        <v>18</v>
      </c>
      <c r="B9" s="58">
        <f>'4'!N7</f>
        <v>35</v>
      </c>
      <c r="C9" s="58">
        <f>'4'!O7</f>
        <v>44</v>
      </c>
      <c r="D9" s="48">
        <f t="shared" si="0"/>
        <v>125.71428571428572</v>
      </c>
      <c r="E9" s="49">
        <f t="shared" si="1"/>
        <v>9</v>
      </c>
      <c r="K9" s="11"/>
    </row>
    <row r="10" spans="1:11" s="3" customFormat="1" ht="55.5" customHeight="1" x14ac:dyDescent="0.25">
      <c r="A10" s="13" t="s">
        <v>56</v>
      </c>
      <c r="B10" s="58">
        <f>'4'!Q7</f>
        <v>1118</v>
      </c>
      <c r="C10" s="58">
        <f>'4'!R7</f>
        <v>1412</v>
      </c>
      <c r="D10" s="48">
        <f t="shared" si="0"/>
        <v>126.2969588550984</v>
      </c>
      <c r="E10" s="49">
        <f t="shared" si="1"/>
        <v>294</v>
      </c>
      <c r="K10" s="11"/>
    </row>
    <row r="11" spans="1:11" s="3" customFormat="1" ht="12.75" customHeight="1" x14ac:dyDescent="0.25">
      <c r="A11" s="97" t="s">
        <v>4</v>
      </c>
      <c r="B11" s="98"/>
      <c r="C11" s="98"/>
      <c r="D11" s="98"/>
      <c r="E11" s="98"/>
      <c r="K11" s="11"/>
    </row>
    <row r="12" spans="1:11" s="3" customFormat="1" ht="15" customHeight="1" x14ac:dyDescent="0.25">
      <c r="A12" s="99"/>
      <c r="B12" s="100"/>
      <c r="C12" s="100"/>
      <c r="D12" s="100"/>
      <c r="E12" s="100"/>
      <c r="K12" s="11"/>
    </row>
    <row r="13" spans="1:11" s="3" customFormat="1" ht="20.25" customHeight="1" x14ac:dyDescent="0.25">
      <c r="A13" s="95" t="s">
        <v>0</v>
      </c>
      <c r="B13" s="101" t="s">
        <v>76</v>
      </c>
      <c r="C13" s="101" t="s">
        <v>77</v>
      </c>
      <c r="D13" s="93" t="s">
        <v>1</v>
      </c>
      <c r="E13" s="94"/>
      <c r="K13" s="11"/>
    </row>
    <row r="14" spans="1:11" ht="35.25" customHeight="1" x14ac:dyDescent="0.2">
      <c r="A14" s="96"/>
      <c r="B14" s="101"/>
      <c r="C14" s="101"/>
      <c r="D14" s="4" t="s">
        <v>2</v>
      </c>
      <c r="E14" s="5" t="s">
        <v>59</v>
      </c>
      <c r="K14" s="11"/>
    </row>
    <row r="15" spans="1:11" ht="24" customHeight="1" x14ac:dyDescent="0.2">
      <c r="A15" s="9" t="s">
        <v>52</v>
      </c>
      <c r="B15" s="59">
        <f>'4'!T7</f>
        <v>941</v>
      </c>
      <c r="C15" s="59">
        <f>'4'!U7</f>
        <v>910</v>
      </c>
      <c r="D15" s="48">
        <f t="shared" ref="D15:D17" si="2">C15/B15%</f>
        <v>96.705632306057382</v>
      </c>
      <c r="E15" s="49">
        <f t="shared" ref="E15:E17" si="3">C15-B15</f>
        <v>-31</v>
      </c>
      <c r="K15" s="11"/>
    </row>
    <row r="16" spans="1:11" ht="25.5" customHeight="1" x14ac:dyDescent="0.2">
      <c r="A16" s="1" t="s">
        <v>53</v>
      </c>
      <c r="B16" s="59">
        <f>'4'!W7</f>
        <v>822</v>
      </c>
      <c r="C16" s="59">
        <f>'4'!X7</f>
        <v>798</v>
      </c>
      <c r="D16" s="48">
        <f t="shared" si="2"/>
        <v>97.080291970802918</v>
      </c>
      <c r="E16" s="49">
        <f t="shared" si="3"/>
        <v>-24</v>
      </c>
      <c r="K16" s="11"/>
    </row>
    <row r="17" spans="1:11" ht="33.75" customHeight="1" x14ac:dyDescent="0.2">
      <c r="A17" s="1" t="s">
        <v>57</v>
      </c>
      <c r="B17" s="59">
        <f>'4'!Z7</f>
        <v>739</v>
      </c>
      <c r="C17" s="59">
        <f>'4'!AA7</f>
        <v>739</v>
      </c>
      <c r="D17" s="48">
        <f t="shared" si="2"/>
        <v>100</v>
      </c>
      <c r="E17" s="49">
        <f t="shared" si="3"/>
        <v>0</v>
      </c>
      <c r="K17" s="11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B7" activePane="bottomRight" state="frozen"/>
      <selection activeCell="C7" sqref="C7"/>
      <selection pane="topRight" activeCell="C7" sqref="C7"/>
      <selection pane="bottomLeft" activeCell="C7" sqref="C7"/>
      <selection pane="bottomRight" activeCell="U16" sqref="U16"/>
    </sheetView>
  </sheetViews>
  <sheetFormatPr defaultRowHeight="14.25" x14ac:dyDescent="0.2"/>
  <cols>
    <col min="1" max="1" width="29.140625" style="37" customWidth="1"/>
    <col min="2" max="2" width="9.85546875" style="37" customWidth="1"/>
    <col min="3" max="4" width="8.28515625" style="37" customWidth="1"/>
    <col min="5" max="5" width="9.7109375" style="37" customWidth="1"/>
    <col min="6" max="6" width="8.28515625" style="37" customWidth="1"/>
    <col min="7" max="7" width="7.42578125" style="37" customWidth="1"/>
    <col min="8" max="8" width="8.85546875" style="37" customWidth="1"/>
    <col min="9" max="9" width="8.7109375" style="37" customWidth="1"/>
    <col min="10" max="10" width="7.42578125" style="37" customWidth="1"/>
    <col min="11" max="12" width="8.28515625" style="37" customWidth="1"/>
    <col min="13" max="13" width="9" style="37" customWidth="1"/>
    <col min="14" max="14" width="7.85546875" style="37" customWidth="1"/>
    <col min="15" max="15" width="8.28515625" style="37" customWidth="1"/>
    <col min="16" max="16" width="8.140625" style="37" customWidth="1"/>
    <col min="17" max="17" width="8.42578125" style="37" customWidth="1"/>
    <col min="18" max="19" width="8.140625" style="37" customWidth="1"/>
    <col min="20" max="20" width="8" style="37" customWidth="1"/>
    <col min="21" max="21" width="8.42578125" style="37" customWidth="1"/>
    <col min="22" max="22" width="8.140625" style="37" customWidth="1"/>
    <col min="23" max="23" width="7.140625" style="37" customWidth="1"/>
    <col min="24" max="24" width="8" style="37" customWidth="1"/>
    <col min="25" max="25" width="8.28515625" style="37" customWidth="1"/>
    <col min="26" max="26" width="8.140625" style="37" customWidth="1"/>
    <col min="27" max="27" width="7.5703125" style="37" customWidth="1"/>
    <col min="28" max="16384" width="9.140625" style="37"/>
  </cols>
  <sheetData>
    <row r="1" spans="1:32" s="22" customFormat="1" ht="54.75" customHeight="1" x14ac:dyDescent="0.35">
      <c r="B1" s="113" t="s">
        <v>83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1"/>
      <c r="O1" s="21"/>
      <c r="P1" s="21"/>
      <c r="Q1" s="21"/>
      <c r="R1" s="21"/>
      <c r="S1" s="21"/>
      <c r="T1" s="21"/>
      <c r="U1" s="21"/>
      <c r="V1" s="21"/>
      <c r="W1" s="21"/>
      <c r="X1" s="108"/>
      <c r="Y1" s="108"/>
      <c r="Z1" s="41"/>
      <c r="AB1" s="47" t="s">
        <v>12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03"/>
      <c r="Y2" s="103"/>
      <c r="Z2" s="112" t="s">
        <v>5</v>
      </c>
      <c r="AA2" s="112"/>
    </row>
    <row r="3" spans="1:32" s="26" customFormat="1" ht="67.5" customHeight="1" x14ac:dyDescent="0.25">
      <c r="A3" s="104"/>
      <c r="B3" s="105" t="s">
        <v>19</v>
      </c>
      <c r="C3" s="105"/>
      <c r="D3" s="105"/>
      <c r="E3" s="105" t="s">
        <v>20</v>
      </c>
      <c r="F3" s="105"/>
      <c r="G3" s="105"/>
      <c r="H3" s="105" t="s">
        <v>60</v>
      </c>
      <c r="I3" s="105"/>
      <c r="J3" s="105"/>
      <c r="K3" s="105" t="s">
        <v>7</v>
      </c>
      <c r="L3" s="105"/>
      <c r="M3" s="105"/>
      <c r="N3" s="105" t="s">
        <v>8</v>
      </c>
      <c r="O3" s="105"/>
      <c r="P3" s="105"/>
      <c r="Q3" s="109" t="s">
        <v>6</v>
      </c>
      <c r="R3" s="110"/>
      <c r="S3" s="111"/>
      <c r="T3" s="105" t="s">
        <v>14</v>
      </c>
      <c r="U3" s="105"/>
      <c r="V3" s="105"/>
      <c r="W3" s="105" t="s">
        <v>9</v>
      </c>
      <c r="X3" s="105"/>
      <c r="Y3" s="105"/>
      <c r="Z3" s="105" t="s">
        <v>10</v>
      </c>
      <c r="AA3" s="105"/>
      <c r="AB3" s="105"/>
    </row>
    <row r="4" spans="1:32" s="27" customFormat="1" ht="19.5" customHeight="1" x14ac:dyDescent="0.25">
      <c r="A4" s="104"/>
      <c r="B4" s="106" t="s">
        <v>13</v>
      </c>
      <c r="C4" s="106" t="s">
        <v>25</v>
      </c>
      <c r="D4" s="107" t="s">
        <v>2</v>
      </c>
      <c r="E4" s="106" t="s">
        <v>13</v>
      </c>
      <c r="F4" s="106" t="s">
        <v>25</v>
      </c>
      <c r="G4" s="107" t="s">
        <v>2</v>
      </c>
      <c r="H4" s="106" t="s">
        <v>13</v>
      </c>
      <c r="I4" s="106" t="s">
        <v>25</v>
      </c>
      <c r="J4" s="107" t="s">
        <v>2</v>
      </c>
      <c r="K4" s="106" t="s">
        <v>13</v>
      </c>
      <c r="L4" s="106" t="s">
        <v>25</v>
      </c>
      <c r="M4" s="107" t="s">
        <v>2</v>
      </c>
      <c r="N4" s="106" t="s">
        <v>13</v>
      </c>
      <c r="O4" s="106" t="s">
        <v>25</v>
      </c>
      <c r="P4" s="107" t="s">
        <v>2</v>
      </c>
      <c r="Q4" s="106" t="s">
        <v>13</v>
      </c>
      <c r="R4" s="106" t="s">
        <v>25</v>
      </c>
      <c r="S4" s="107" t="s">
        <v>2</v>
      </c>
      <c r="T4" s="106" t="s">
        <v>13</v>
      </c>
      <c r="U4" s="106" t="s">
        <v>25</v>
      </c>
      <c r="V4" s="107" t="s">
        <v>2</v>
      </c>
      <c r="W4" s="106" t="s">
        <v>13</v>
      </c>
      <c r="X4" s="106" t="s">
        <v>25</v>
      </c>
      <c r="Y4" s="107" t="s">
        <v>2</v>
      </c>
      <c r="Z4" s="106" t="s">
        <v>13</v>
      </c>
      <c r="AA4" s="106" t="s">
        <v>25</v>
      </c>
      <c r="AB4" s="107" t="s">
        <v>2</v>
      </c>
    </row>
    <row r="5" spans="1:32" s="27" customFormat="1" ht="6" customHeight="1" x14ac:dyDescent="0.25">
      <c r="A5" s="104"/>
      <c r="B5" s="106"/>
      <c r="C5" s="106"/>
      <c r="D5" s="107"/>
      <c r="E5" s="106"/>
      <c r="F5" s="106"/>
      <c r="G5" s="107"/>
      <c r="H5" s="106"/>
      <c r="I5" s="106"/>
      <c r="J5" s="107"/>
      <c r="K5" s="106"/>
      <c r="L5" s="106"/>
      <c r="M5" s="107"/>
      <c r="N5" s="106"/>
      <c r="O5" s="106"/>
      <c r="P5" s="107"/>
      <c r="Q5" s="106"/>
      <c r="R5" s="106"/>
      <c r="S5" s="107"/>
      <c r="T5" s="106"/>
      <c r="U5" s="106"/>
      <c r="V5" s="107"/>
      <c r="W5" s="106"/>
      <c r="X5" s="106"/>
      <c r="Y5" s="107"/>
      <c r="Z5" s="106"/>
      <c r="AA5" s="106"/>
      <c r="AB5" s="107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26</v>
      </c>
      <c r="B7" s="28">
        <f>SUM(B8:B28)</f>
        <v>1561</v>
      </c>
      <c r="C7" s="28">
        <f>SUM(C8:C28)</f>
        <v>1733</v>
      </c>
      <c r="D7" s="56">
        <f>IF(B7=0,0,C7/B7)*100</f>
        <v>111.01857783472133</v>
      </c>
      <c r="E7" s="28">
        <f>SUM(E8:E28)</f>
        <v>1426</v>
      </c>
      <c r="F7" s="28">
        <f>SUM(F8:F28)</f>
        <v>1604</v>
      </c>
      <c r="G7" s="56">
        <f>IF(E7=0,0,F7/E7)*100</f>
        <v>112.48246844319776</v>
      </c>
      <c r="H7" s="28">
        <f>SUM(H8:H28)</f>
        <v>208</v>
      </c>
      <c r="I7" s="28">
        <f>SUM(I8:I28)</f>
        <v>211</v>
      </c>
      <c r="J7" s="56">
        <f>IF(H7=0,0,I7/H7)*100</f>
        <v>101.44230769230769</v>
      </c>
      <c r="K7" s="28">
        <f>SUM(K8:K28)</f>
        <v>25</v>
      </c>
      <c r="L7" s="28">
        <f>SUM(L8:L28)</f>
        <v>26</v>
      </c>
      <c r="M7" s="56">
        <f>IF(K7=0,0,L7/K7)*100</f>
        <v>104</v>
      </c>
      <c r="N7" s="28">
        <f>SUM(N8:N28)</f>
        <v>35</v>
      </c>
      <c r="O7" s="88">
        <f>SUM(O8:O28)</f>
        <v>44</v>
      </c>
      <c r="P7" s="56">
        <f>IF(N7=0,0,O7/N7)*100</f>
        <v>125.71428571428571</v>
      </c>
      <c r="Q7" s="28">
        <f>SUM(Q8:Q28)</f>
        <v>1118</v>
      </c>
      <c r="R7" s="28">
        <f>SUM(R8:R28)</f>
        <v>1412</v>
      </c>
      <c r="S7" s="56">
        <f>IF(Q7=0,0,R7/Q7)*100</f>
        <v>126.2969588550984</v>
      </c>
      <c r="T7" s="28">
        <f>SUM(T8:T28)</f>
        <v>941</v>
      </c>
      <c r="U7" s="28">
        <f>SUM(U8:U28)</f>
        <v>910</v>
      </c>
      <c r="V7" s="56">
        <f>IF(T7=0,0,U7/T7)*100</f>
        <v>96.705632306057382</v>
      </c>
      <c r="W7" s="28">
        <f>SUM(W8:W28)</f>
        <v>822</v>
      </c>
      <c r="X7" s="28">
        <f>SUM(X8:X28)</f>
        <v>798</v>
      </c>
      <c r="Y7" s="56">
        <f>IF(W7=0,0,X7/W7)*100</f>
        <v>97.080291970802918</v>
      </c>
      <c r="Z7" s="28">
        <f>SUM(Z8:Z28)</f>
        <v>739</v>
      </c>
      <c r="AA7" s="28">
        <f>SUM(AA8:AA28)</f>
        <v>739</v>
      </c>
      <c r="AB7" s="56">
        <f>IF(Z7=0,0,AA7/Z7)*100</f>
        <v>100</v>
      </c>
      <c r="AC7" s="29"/>
      <c r="AF7" s="33"/>
    </row>
    <row r="8" spans="1:32" s="33" customFormat="1" ht="18" customHeight="1" x14ac:dyDescent="0.25">
      <c r="A8" s="51" t="s">
        <v>27</v>
      </c>
      <c r="B8" s="31">
        <v>77</v>
      </c>
      <c r="C8" s="31">
        <f>[8]Шаблон!$M8+[8]Шаблон!$K8-[8]Шаблон!$L8+[9]Шаблон!$D8</f>
        <v>101</v>
      </c>
      <c r="D8" s="57">
        <f t="shared" ref="D8:D28" si="0">IF(B8=0,0,C8/B8)*100</f>
        <v>131.16883116883119</v>
      </c>
      <c r="E8" s="31">
        <v>75</v>
      </c>
      <c r="F8" s="31">
        <f>[9]Шаблон!$D8</f>
        <v>99</v>
      </c>
      <c r="G8" s="57">
        <f t="shared" ref="G8:G28" si="1">IF(E8=0,0,F8/E8)*100</f>
        <v>132</v>
      </c>
      <c r="H8" s="31">
        <v>14</v>
      </c>
      <c r="I8" s="31">
        <f>[9]Шаблон!$F8+[8]Шаблон!$D8</f>
        <v>14</v>
      </c>
      <c r="J8" s="57">
        <f t="shared" ref="J8:J28" si="2">IF(H8=0,0,I8/H8)*100</f>
        <v>100</v>
      </c>
      <c r="K8" s="31">
        <v>3</v>
      </c>
      <c r="L8" s="31">
        <f>[9]Шаблон!$J8</f>
        <v>3</v>
      </c>
      <c r="M8" s="57">
        <f t="shared" ref="M8:M28" si="3">IF(K8=0,0,L8/K8)*100</f>
        <v>100</v>
      </c>
      <c r="N8" s="31">
        <v>2</v>
      </c>
      <c r="O8" s="89">
        <f>[9]Шаблон!$K8+[9]Шаблон!$L8+[8]Шаблон!$G8</f>
        <v>6</v>
      </c>
      <c r="P8" s="57">
        <f t="shared" ref="P8:P28" si="4">IF(N8=0,0,O8/N8)*100</f>
        <v>300</v>
      </c>
      <c r="Q8" s="31">
        <v>65</v>
      </c>
      <c r="R8" s="46">
        <f>'[7]1'!$E11</f>
        <v>95</v>
      </c>
      <c r="S8" s="57">
        <f t="shared" ref="S8:S28" si="5">IF(Q8=0,0,R8/Q8)*100</f>
        <v>146.15384615384613</v>
      </c>
      <c r="T8" s="31">
        <v>42</v>
      </c>
      <c r="U8" s="46">
        <f>[8]Шаблон!$M8+[9]Шаблон!$P8</f>
        <v>56</v>
      </c>
      <c r="V8" s="57">
        <f t="shared" ref="V8:V28" si="6">IF(T8=0,0,U8/T8)*100</f>
        <v>133.33333333333331</v>
      </c>
      <c r="W8" s="31">
        <v>40</v>
      </c>
      <c r="X8" s="46">
        <f>[9]Шаблон!$P8</f>
        <v>54</v>
      </c>
      <c r="Y8" s="57">
        <f t="shared" ref="Y8:Y28" si="7">IF(W8=0,0,X8/W8)*100</f>
        <v>135</v>
      </c>
      <c r="Z8" s="31">
        <v>39</v>
      </c>
      <c r="AA8" s="46">
        <f>[9]Шаблон!$T8</f>
        <v>53</v>
      </c>
      <c r="AB8" s="57">
        <f t="shared" ref="AB8:AB28" si="8">IF(Z8=0,0,AA8/Z8)*100</f>
        <v>135.89743589743591</v>
      </c>
      <c r="AC8" s="29"/>
      <c r="AD8" s="32"/>
    </row>
    <row r="9" spans="1:32" s="34" customFormat="1" ht="18" customHeight="1" x14ac:dyDescent="0.25">
      <c r="A9" s="52" t="s">
        <v>28</v>
      </c>
      <c r="B9" s="31">
        <v>41</v>
      </c>
      <c r="C9" s="85">
        <f>[8]Шаблон!$M9+[8]Шаблон!$K9-[8]Шаблон!$L9+[9]Шаблон!$D9</f>
        <v>54</v>
      </c>
      <c r="D9" s="57">
        <f t="shared" si="0"/>
        <v>131.70731707317074</v>
      </c>
      <c r="E9" s="31">
        <v>36</v>
      </c>
      <c r="F9" s="85">
        <f>[9]Шаблон!$D9</f>
        <v>51</v>
      </c>
      <c r="G9" s="57">
        <f t="shared" si="1"/>
        <v>141.66666666666669</v>
      </c>
      <c r="H9" s="31">
        <v>3</v>
      </c>
      <c r="I9" s="85">
        <f>[9]Шаблон!$F9+[8]Шаблон!$D9</f>
        <v>7</v>
      </c>
      <c r="J9" s="57">
        <f t="shared" si="2"/>
        <v>233.33333333333334</v>
      </c>
      <c r="K9" s="31">
        <v>0</v>
      </c>
      <c r="L9" s="85">
        <f>[9]Шаблон!$J9</f>
        <v>1</v>
      </c>
      <c r="M9" s="57">
        <f t="shared" si="3"/>
        <v>0</v>
      </c>
      <c r="N9" s="31">
        <v>0</v>
      </c>
      <c r="O9" s="89">
        <f>[9]Шаблон!$K9+[9]Шаблон!$L9+[8]Шаблон!$G9</f>
        <v>1</v>
      </c>
      <c r="P9" s="57">
        <f t="shared" si="4"/>
        <v>0</v>
      </c>
      <c r="Q9" s="31">
        <v>34</v>
      </c>
      <c r="R9" s="46">
        <f>'[7]1'!$E12</f>
        <v>41</v>
      </c>
      <c r="S9" s="57">
        <f t="shared" si="5"/>
        <v>120.58823529411764</v>
      </c>
      <c r="T9" s="31">
        <v>33</v>
      </c>
      <c r="U9" s="46">
        <f>[8]Шаблон!$M9+[9]Шаблон!$P9</f>
        <v>29</v>
      </c>
      <c r="V9" s="57">
        <f t="shared" si="6"/>
        <v>87.878787878787875</v>
      </c>
      <c r="W9" s="31">
        <v>27</v>
      </c>
      <c r="X9" s="46">
        <f>[9]Шаблон!$P9</f>
        <v>26</v>
      </c>
      <c r="Y9" s="57">
        <f t="shared" si="7"/>
        <v>96.296296296296291</v>
      </c>
      <c r="Z9" s="31">
        <v>24</v>
      </c>
      <c r="AA9" s="46">
        <f>[9]Шаблон!$T9</f>
        <v>25</v>
      </c>
      <c r="AB9" s="57">
        <f t="shared" si="8"/>
        <v>104.16666666666667</v>
      </c>
      <c r="AC9" s="29"/>
      <c r="AD9" s="32"/>
    </row>
    <row r="10" spans="1:32" s="33" customFormat="1" ht="18" customHeight="1" x14ac:dyDescent="0.25">
      <c r="A10" s="52" t="s">
        <v>29</v>
      </c>
      <c r="B10" s="31">
        <v>47</v>
      </c>
      <c r="C10" s="85">
        <f>[8]Шаблон!$M10+[8]Шаблон!$K10-[8]Шаблон!$L10+[9]Шаблон!$D10</f>
        <v>42</v>
      </c>
      <c r="D10" s="57">
        <f t="shared" si="0"/>
        <v>89.361702127659569</v>
      </c>
      <c r="E10" s="31">
        <v>42</v>
      </c>
      <c r="F10" s="85">
        <f>[9]Шаблон!$D10</f>
        <v>36</v>
      </c>
      <c r="G10" s="57">
        <f t="shared" si="1"/>
        <v>85.714285714285708</v>
      </c>
      <c r="H10" s="31">
        <v>3</v>
      </c>
      <c r="I10" s="85">
        <f>[9]Шаблон!$F10+[8]Шаблон!$D10</f>
        <v>4</v>
      </c>
      <c r="J10" s="57">
        <f t="shared" si="2"/>
        <v>133.33333333333331</v>
      </c>
      <c r="K10" s="31">
        <v>0</v>
      </c>
      <c r="L10" s="85">
        <f>[9]Шаблон!$J10</f>
        <v>0</v>
      </c>
      <c r="M10" s="57">
        <f t="shared" si="3"/>
        <v>0</v>
      </c>
      <c r="N10" s="31">
        <v>0</v>
      </c>
      <c r="O10" s="89">
        <f>[9]Шаблон!$K10+[9]Шаблон!$L10+[8]Шаблон!$G10</f>
        <v>1</v>
      </c>
      <c r="P10" s="57">
        <f t="shared" si="4"/>
        <v>0</v>
      </c>
      <c r="Q10" s="31">
        <v>40</v>
      </c>
      <c r="R10" s="46">
        <f>'[7]1'!$E13</f>
        <v>34</v>
      </c>
      <c r="S10" s="57">
        <f t="shared" si="5"/>
        <v>85</v>
      </c>
      <c r="T10" s="31">
        <v>31</v>
      </c>
      <c r="U10" s="46">
        <f>[8]Шаблон!$M10+[9]Шаблон!$P10</f>
        <v>27</v>
      </c>
      <c r="V10" s="57">
        <f t="shared" si="6"/>
        <v>87.096774193548384</v>
      </c>
      <c r="W10" s="31">
        <v>26</v>
      </c>
      <c r="X10" s="46">
        <f>[9]Шаблон!$P10</f>
        <v>21</v>
      </c>
      <c r="Y10" s="57">
        <f t="shared" si="7"/>
        <v>80.769230769230774</v>
      </c>
      <c r="Z10" s="31">
        <v>24</v>
      </c>
      <c r="AA10" s="46">
        <f>[9]Шаблон!$T10</f>
        <v>18</v>
      </c>
      <c r="AB10" s="57">
        <f t="shared" si="8"/>
        <v>75</v>
      </c>
      <c r="AC10" s="29"/>
      <c r="AD10" s="32"/>
    </row>
    <row r="11" spans="1:32" s="33" customFormat="1" ht="18" customHeight="1" x14ac:dyDescent="0.25">
      <c r="A11" s="52" t="s">
        <v>30</v>
      </c>
      <c r="B11" s="31">
        <v>71</v>
      </c>
      <c r="C11" s="85">
        <f>[8]Шаблон!$M11+[8]Шаблон!$K11-[8]Шаблон!$L11+[9]Шаблон!$D11</f>
        <v>77</v>
      </c>
      <c r="D11" s="57">
        <f t="shared" si="0"/>
        <v>108.45070422535213</v>
      </c>
      <c r="E11" s="31">
        <v>70</v>
      </c>
      <c r="F11" s="85">
        <f>[9]Шаблон!$D11</f>
        <v>76</v>
      </c>
      <c r="G11" s="57">
        <f t="shared" si="1"/>
        <v>108.57142857142857</v>
      </c>
      <c r="H11" s="31">
        <v>14</v>
      </c>
      <c r="I11" s="85">
        <f>[9]Шаблон!$F11+[8]Шаблон!$D11</f>
        <v>6</v>
      </c>
      <c r="J11" s="57">
        <f t="shared" si="2"/>
        <v>42.857142857142854</v>
      </c>
      <c r="K11" s="31">
        <v>3</v>
      </c>
      <c r="L11" s="85">
        <f>[9]Шаблон!$J11</f>
        <v>0</v>
      </c>
      <c r="M11" s="57">
        <f t="shared" si="3"/>
        <v>0</v>
      </c>
      <c r="N11" s="31">
        <v>0</v>
      </c>
      <c r="O11" s="89">
        <f>[9]Шаблон!$K11+[9]Шаблон!$L11+[8]Шаблон!$G11</f>
        <v>0</v>
      </c>
      <c r="P11" s="57">
        <f t="shared" si="4"/>
        <v>0</v>
      </c>
      <c r="Q11" s="31">
        <v>62</v>
      </c>
      <c r="R11" s="46">
        <f>'[7]1'!$E14</f>
        <v>73</v>
      </c>
      <c r="S11" s="57">
        <f t="shared" si="5"/>
        <v>117.74193548387098</v>
      </c>
      <c r="T11" s="31">
        <v>37</v>
      </c>
      <c r="U11" s="46">
        <f>[8]Шаблон!$M11+[9]Шаблон!$P11</f>
        <v>43</v>
      </c>
      <c r="V11" s="57">
        <f t="shared" si="6"/>
        <v>116.21621621621621</v>
      </c>
      <c r="W11" s="31">
        <v>36</v>
      </c>
      <c r="X11" s="46">
        <f>[9]Шаблон!$P11</f>
        <v>42</v>
      </c>
      <c r="Y11" s="57">
        <f t="shared" si="7"/>
        <v>116.66666666666667</v>
      </c>
      <c r="Z11" s="31">
        <v>30</v>
      </c>
      <c r="AA11" s="46">
        <f>[9]Шаблон!$T11</f>
        <v>37</v>
      </c>
      <c r="AB11" s="57">
        <f t="shared" si="8"/>
        <v>123.33333333333334</v>
      </c>
      <c r="AC11" s="29"/>
      <c r="AD11" s="32"/>
    </row>
    <row r="12" spans="1:32" s="33" customFormat="1" ht="18" customHeight="1" x14ac:dyDescent="0.25">
      <c r="A12" s="52" t="s">
        <v>31</v>
      </c>
      <c r="B12" s="31">
        <v>34</v>
      </c>
      <c r="C12" s="85">
        <f>[8]Шаблон!$M12+[8]Шаблон!$K12-[8]Шаблон!$L12+[9]Шаблон!$D12</f>
        <v>37</v>
      </c>
      <c r="D12" s="57">
        <f t="shared" si="0"/>
        <v>108.8235294117647</v>
      </c>
      <c r="E12" s="31">
        <v>33</v>
      </c>
      <c r="F12" s="85">
        <f>[9]Шаблон!$D12</f>
        <v>37</v>
      </c>
      <c r="G12" s="57">
        <f t="shared" si="1"/>
        <v>112.12121212121211</v>
      </c>
      <c r="H12" s="31">
        <v>12</v>
      </c>
      <c r="I12" s="85">
        <f>[9]Шаблон!$F12+[8]Шаблон!$D12</f>
        <v>6</v>
      </c>
      <c r="J12" s="57">
        <f t="shared" si="2"/>
        <v>50</v>
      </c>
      <c r="K12" s="31">
        <v>1</v>
      </c>
      <c r="L12" s="85">
        <f>[9]Шаблон!$J12</f>
        <v>1</v>
      </c>
      <c r="M12" s="57">
        <f t="shared" si="3"/>
        <v>100</v>
      </c>
      <c r="N12" s="31">
        <v>1</v>
      </c>
      <c r="O12" s="89">
        <f>[9]Шаблон!$K12+[9]Шаблон!$L12+[8]Шаблон!$G12</f>
        <v>1</v>
      </c>
      <c r="P12" s="57">
        <f t="shared" si="4"/>
        <v>100</v>
      </c>
      <c r="Q12" s="31">
        <v>30</v>
      </c>
      <c r="R12" s="46">
        <f>'[7]1'!$E15</f>
        <v>35</v>
      </c>
      <c r="S12" s="57">
        <f t="shared" si="5"/>
        <v>116.66666666666667</v>
      </c>
      <c r="T12" s="31">
        <v>15</v>
      </c>
      <c r="U12" s="46">
        <f>[8]Шаблон!$M12+[9]Шаблон!$P12</f>
        <v>21</v>
      </c>
      <c r="V12" s="57">
        <f t="shared" si="6"/>
        <v>140</v>
      </c>
      <c r="W12" s="31">
        <v>14</v>
      </c>
      <c r="X12" s="46">
        <f>[9]Шаблон!$P12</f>
        <v>21</v>
      </c>
      <c r="Y12" s="57">
        <f t="shared" si="7"/>
        <v>150</v>
      </c>
      <c r="Z12" s="31">
        <v>12</v>
      </c>
      <c r="AA12" s="46">
        <f>[9]Шаблон!$T12</f>
        <v>21</v>
      </c>
      <c r="AB12" s="57">
        <f t="shared" si="8"/>
        <v>175</v>
      </c>
      <c r="AC12" s="29"/>
      <c r="AD12" s="32"/>
    </row>
    <row r="13" spans="1:32" s="33" customFormat="1" ht="18" customHeight="1" x14ac:dyDescent="0.25">
      <c r="A13" s="52" t="s">
        <v>32</v>
      </c>
      <c r="B13" s="31">
        <v>41</v>
      </c>
      <c r="C13" s="85">
        <f>[8]Шаблон!$M13+[8]Шаблон!$K13-[8]Шаблон!$L13+[9]Шаблон!$D13</f>
        <v>45</v>
      </c>
      <c r="D13" s="57">
        <f t="shared" si="0"/>
        <v>109.75609756097562</v>
      </c>
      <c r="E13" s="31">
        <v>39</v>
      </c>
      <c r="F13" s="85">
        <f>[9]Шаблон!$D13</f>
        <v>44</v>
      </c>
      <c r="G13" s="57">
        <f t="shared" si="1"/>
        <v>112.82051282051282</v>
      </c>
      <c r="H13" s="31">
        <v>4</v>
      </c>
      <c r="I13" s="85">
        <f>[9]Шаблон!$F13+[8]Шаблон!$D13</f>
        <v>8</v>
      </c>
      <c r="J13" s="57">
        <f t="shared" si="2"/>
        <v>200</v>
      </c>
      <c r="K13" s="31">
        <v>0</v>
      </c>
      <c r="L13" s="85">
        <f>[9]Шаблон!$J13</f>
        <v>1</v>
      </c>
      <c r="M13" s="57">
        <f t="shared" si="3"/>
        <v>0</v>
      </c>
      <c r="N13" s="31">
        <v>0</v>
      </c>
      <c r="O13" s="89">
        <f>[9]Шаблон!$K13+[9]Шаблон!$L13+[8]Шаблон!$G13</f>
        <v>0</v>
      </c>
      <c r="P13" s="57">
        <f t="shared" si="4"/>
        <v>0</v>
      </c>
      <c r="Q13" s="31">
        <v>26</v>
      </c>
      <c r="R13" s="46">
        <f>'[7]1'!$E16</f>
        <v>36</v>
      </c>
      <c r="S13" s="57">
        <f t="shared" si="5"/>
        <v>138.46153846153845</v>
      </c>
      <c r="T13" s="31">
        <v>24</v>
      </c>
      <c r="U13" s="46">
        <f>[8]Шаблон!$M13+[9]Шаблон!$P13</f>
        <v>23</v>
      </c>
      <c r="V13" s="57">
        <f t="shared" si="6"/>
        <v>95.833333333333343</v>
      </c>
      <c r="W13" s="31">
        <v>23</v>
      </c>
      <c r="X13" s="46">
        <f>[9]Шаблон!$P13</f>
        <v>22</v>
      </c>
      <c r="Y13" s="57">
        <f t="shared" si="7"/>
        <v>95.652173913043484</v>
      </c>
      <c r="Z13" s="31">
        <v>19</v>
      </c>
      <c r="AA13" s="46">
        <f>[9]Шаблон!$T13</f>
        <v>21</v>
      </c>
      <c r="AB13" s="57">
        <f t="shared" si="8"/>
        <v>110.5263157894737</v>
      </c>
      <c r="AC13" s="29"/>
      <c r="AD13" s="32"/>
    </row>
    <row r="14" spans="1:32" s="33" customFormat="1" ht="18" customHeight="1" x14ac:dyDescent="0.25">
      <c r="A14" s="52" t="s">
        <v>33</v>
      </c>
      <c r="B14" s="31">
        <v>11</v>
      </c>
      <c r="C14" s="85">
        <f>[8]Шаблон!$M14+[8]Шаблон!$K14-[8]Шаблон!$L14+[9]Шаблон!$D14</f>
        <v>29</v>
      </c>
      <c r="D14" s="57">
        <f t="shared" si="0"/>
        <v>263.63636363636363</v>
      </c>
      <c r="E14" s="31">
        <v>11</v>
      </c>
      <c r="F14" s="85">
        <f>[9]Шаблон!$D14</f>
        <v>29</v>
      </c>
      <c r="G14" s="57">
        <f t="shared" si="1"/>
        <v>263.63636363636363</v>
      </c>
      <c r="H14" s="31">
        <v>1</v>
      </c>
      <c r="I14" s="85">
        <f>[9]Шаблон!$F14+[8]Шаблон!$D14</f>
        <v>3</v>
      </c>
      <c r="J14" s="57">
        <f t="shared" si="2"/>
        <v>300</v>
      </c>
      <c r="K14" s="31">
        <v>0</v>
      </c>
      <c r="L14" s="85">
        <f>[9]Шаблон!$J14</f>
        <v>0</v>
      </c>
      <c r="M14" s="57">
        <f t="shared" si="3"/>
        <v>0</v>
      </c>
      <c r="N14" s="31">
        <v>0</v>
      </c>
      <c r="O14" s="89">
        <f>[9]Шаблон!$K14+[9]Шаблон!$L14+[8]Шаблон!$G14</f>
        <v>0</v>
      </c>
      <c r="P14" s="57">
        <f t="shared" si="4"/>
        <v>0</v>
      </c>
      <c r="Q14" s="31">
        <v>8</v>
      </c>
      <c r="R14" s="46">
        <f>'[7]1'!$E17</f>
        <v>25</v>
      </c>
      <c r="S14" s="57">
        <f t="shared" si="5"/>
        <v>312.5</v>
      </c>
      <c r="T14" s="31">
        <v>5</v>
      </c>
      <c r="U14" s="46">
        <f>[8]Шаблон!$M14+[9]Шаблон!$P14</f>
        <v>20</v>
      </c>
      <c r="V14" s="57">
        <f t="shared" si="6"/>
        <v>400</v>
      </c>
      <c r="W14" s="31">
        <v>5</v>
      </c>
      <c r="X14" s="46">
        <f>[9]Шаблон!$P14</f>
        <v>20</v>
      </c>
      <c r="Y14" s="57">
        <f t="shared" si="7"/>
        <v>400</v>
      </c>
      <c r="Z14" s="31">
        <v>5</v>
      </c>
      <c r="AA14" s="46">
        <f>[9]Шаблон!$T14</f>
        <v>20</v>
      </c>
      <c r="AB14" s="57">
        <f t="shared" si="8"/>
        <v>400</v>
      </c>
      <c r="AC14" s="29"/>
      <c r="AD14" s="32"/>
    </row>
    <row r="15" spans="1:32" s="33" customFormat="1" ht="18" customHeight="1" x14ac:dyDescent="0.25">
      <c r="A15" s="52" t="s">
        <v>34</v>
      </c>
      <c r="B15" s="31">
        <v>57</v>
      </c>
      <c r="C15" s="85">
        <f>[8]Шаблон!$M15+[8]Шаблон!$K15-[8]Шаблон!$L15+[9]Шаблон!$D15</f>
        <v>56</v>
      </c>
      <c r="D15" s="57">
        <f t="shared" si="0"/>
        <v>98.245614035087712</v>
      </c>
      <c r="E15" s="31">
        <v>47</v>
      </c>
      <c r="F15" s="85">
        <f>[9]Шаблон!$D15</f>
        <v>44</v>
      </c>
      <c r="G15" s="57">
        <f t="shared" si="1"/>
        <v>93.61702127659575</v>
      </c>
      <c r="H15" s="31">
        <v>6</v>
      </c>
      <c r="I15" s="85">
        <f>[9]Шаблон!$F15+[8]Шаблон!$D15</f>
        <v>6</v>
      </c>
      <c r="J15" s="57">
        <f t="shared" si="2"/>
        <v>100</v>
      </c>
      <c r="K15" s="31">
        <v>1</v>
      </c>
      <c r="L15" s="85">
        <f>[9]Шаблон!$J15</f>
        <v>1</v>
      </c>
      <c r="M15" s="57">
        <f t="shared" si="3"/>
        <v>100</v>
      </c>
      <c r="N15" s="31">
        <v>0</v>
      </c>
      <c r="O15" s="89">
        <f>[9]Шаблон!$K15+[9]Шаблон!$L15+[8]Шаблон!$G15</f>
        <v>0</v>
      </c>
      <c r="P15" s="57">
        <f t="shared" si="4"/>
        <v>0</v>
      </c>
      <c r="Q15" s="31">
        <v>41</v>
      </c>
      <c r="R15" s="46">
        <f>'[7]1'!$E18</f>
        <v>35</v>
      </c>
      <c r="S15" s="57">
        <f t="shared" si="5"/>
        <v>85.365853658536579</v>
      </c>
      <c r="T15" s="31">
        <v>37</v>
      </c>
      <c r="U15" s="46">
        <f>[8]Шаблон!$M15+[9]Шаблон!$P15</f>
        <v>34</v>
      </c>
      <c r="V15" s="57">
        <f t="shared" si="6"/>
        <v>91.891891891891902</v>
      </c>
      <c r="W15" s="31">
        <v>27</v>
      </c>
      <c r="X15" s="46">
        <f>[9]Шаблон!$P15</f>
        <v>23</v>
      </c>
      <c r="Y15" s="57">
        <f t="shared" si="7"/>
        <v>85.18518518518519</v>
      </c>
      <c r="Z15" s="31">
        <v>20</v>
      </c>
      <c r="AA15" s="46">
        <f>[9]Шаблон!$T15</f>
        <v>19</v>
      </c>
      <c r="AB15" s="57">
        <f t="shared" si="8"/>
        <v>95</v>
      </c>
      <c r="AC15" s="29"/>
      <c r="AD15" s="32"/>
    </row>
    <row r="16" spans="1:32" s="33" customFormat="1" ht="18" customHeight="1" x14ac:dyDescent="0.25">
      <c r="A16" s="52" t="s">
        <v>35</v>
      </c>
      <c r="B16" s="31">
        <v>49</v>
      </c>
      <c r="C16" s="85">
        <f>[8]Шаблон!$M16+[8]Шаблон!$K16-[8]Шаблон!$L16+[9]Шаблон!$D16</f>
        <v>50</v>
      </c>
      <c r="D16" s="57">
        <f t="shared" si="0"/>
        <v>102.04081632653062</v>
      </c>
      <c r="E16" s="31">
        <v>45</v>
      </c>
      <c r="F16" s="85">
        <f>[9]Шаблон!$D16</f>
        <v>46</v>
      </c>
      <c r="G16" s="57">
        <f t="shared" si="1"/>
        <v>102.22222222222221</v>
      </c>
      <c r="H16" s="31">
        <v>4</v>
      </c>
      <c r="I16" s="85">
        <f>[9]Шаблон!$F16+[8]Шаблон!$D16</f>
        <v>7</v>
      </c>
      <c r="J16" s="57">
        <f t="shared" si="2"/>
        <v>175</v>
      </c>
      <c r="K16" s="31">
        <v>0</v>
      </c>
      <c r="L16" s="85">
        <f>[9]Шаблон!$J16</f>
        <v>1</v>
      </c>
      <c r="M16" s="57">
        <f t="shared" si="3"/>
        <v>0</v>
      </c>
      <c r="N16" s="31">
        <v>5</v>
      </c>
      <c r="O16" s="89">
        <f>[9]Шаблон!$K16+[9]Шаблон!$L16+[8]Шаблон!$G16</f>
        <v>0</v>
      </c>
      <c r="P16" s="57">
        <f t="shared" si="4"/>
        <v>0</v>
      </c>
      <c r="Q16" s="31">
        <v>39</v>
      </c>
      <c r="R16" s="46">
        <f>'[7]1'!$E19</f>
        <v>46</v>
      </c>
      <c r="S16" s="57">
        <f t="shared" si="5"/>
        <v>117.94871794871796</v>
      </c>
      <c r="T16" s="31">
        <v>26</v>
      </c>
      <c r="U16" s="46">
        <f>[8]Шаблон!$M16+[9]Шаблон!$P16</f>
        <v>27</v>
      </c>
      <c r="V16" s="57">
        <f t="shared" si="6"/>
        <v>103.84615384615385</v>
      </c>
      <c r="W16" s="31">
        <v>22</v>
      </c>
      <c r="X16" s="46">
        <f>[9]Шаблон!$P16</f>
        <v>23</v>
      </c>
      <c r="Y16" s="57">
        <f t="shared" si="7"/>
        <v>104.54545454545455</v>
      </c>
      <c r="Z16" s="31">
        <v>21</v>
      </c>
      <c r="AA16" s="46">
        <f>[9]Шаблон!$T16</f>
        <v>22</v>
      </c>
      <c r="AB16" s="57">
        <f t="shared" si="8"/>
        <v>104.76190476190477</v>
      </c>
      <c r="AC16" s="29"/>
      <c r="AD16" s="32"/>
    </row>
    <row r="17" spans="1:30" s="33" customFormat="1" ht="18" customHeight="1" x14ac:dyDescent="0.25">
      <c r="A17" s="52" t="s">
        <v>36</v>
      </c>
      <c r="B17" s="31">
        <v>51</v>
      </c>
      <c r="C17" s="85">
        <f>[8]Шаблон!$M17+[8]Шаблон!$K17-[8]Шаблон!$L17+[9]Шаблон!$D17</f>
        <v>52</v>
      </c>
      <c r="D17" s="57">
        <f t="shared" si="0"/>
        <v>101.96078431372548</v>
      </c>
      <c r="E17" s="31">
        <v>46</v>
      </c>
      <c r="F17" s="85">
        <f>[9]Шаблон!$D17</f>
        <v>47</v>
      </c>
      <c r="G17" s="57">
        <f t="shared" si="1"/>
        <v>102.17391304347827</v>
      </c>
      <c r="H17" s="31">
        <v>8</v>
      </c>
      <c r="I17" s="85">
        <f>[9]Шаблон!$F17+[8]Шаблон!$D17</f>
        <v>9</v>
      </c>
      <c r="J17" s="57">
        <f t="shared" si="2"/>
        <v>112.5</v>
      </c>
      <c r="K17" s="31">
        <v>1</v>
      </c>
      <c r="L17" s="85">
        <f>[9]Шаблон!$J17</f>
        <v>1</v>
      </c>
      <c r="M17" s="57">
        <f t="shared" si="3"/>
        <v>100</v>
      </c>
      <c r="N17" s="31">
        <v>0</v>
      </c>
      <c r="O17" s="89">
        <f>[9]Шаблон!$K17+[9]Шаблон!$L17+[8]Шаблон!$G17</f>
        <v>1</v>
      </c>
      <c r="P17" s="57">
        <f t="shared" si="4"/>
        <v>0</v>
      </c>
      <c r="Q17" s="31">
        <v>34</v>
      </c>
      <c r="R17" s="46">
        <f>'[7]1'!$E20</f>
        <v>36</v>
      </c>
      <c r="S17" s="57">
        <f t="shared" si="5"/>
        <v>105.88235294117648</v>
      </c>
      <c r="T17" s="31">
        <v>29</v>
      </c>
      <c r="U17" s="46">
        <f>[8]Шаблон!$M17+[9]Шаблон!$P17</f>
        <v>28</v>
      </c>
      <c r="V17" s="57">
        <f t="shared" si="6"/>
        <v>96.551724137931032</v>
      </c>
      <c r="W17" s="31">
        <v>25</v>
      </c>
      <c r="X17" s="46">
        <f>[9]Шаблон!$P17</f>
        <v>24</v>
      </c>
      <c r="Y17" s="57">
        <f t="shared" si="7"/>
        <v>96</v>
      </c>
      <c r="Z17" s="31">
        <v>25</v>
      </c>
      <c r="AA17" s="46">
        <f>[9]Шаблон!$T17</f>
        <v>23</v>
      </c>
      <c r="AB17" s="57">
        <f t="shared" si="8"/>
        <v>92</v>
      </c>
      <c r="AC17" s="29"/>
      <c r="AD17" s="32"/>
    </row>
    <row r="18" spans="1:30" s="33" customFormat="1" ht="18" customHeight="1" x14ac:dyDescent="0.25">
      <c r="A18" s="52" t="s">
        <v>37</v>
      </c>
      <c r="B18" s="31">
        <v>46</v>
      </c>
      <c r="C18" s="85">
        <f>[8]Шаблон!$M18+[8]Шаблон!$K18-[8]Шаблон!$L18+[9]Шаблон!$D18</f>
        <v>57</v>
      </c>
      <c r="D18" s="57">
        <f t="shared" si="0"/>
        <v>123.91304347826086</v>
      </c>
      <c r="E18" s="31">
        <v>45</v>
      </c>
      <c r="F18" s="85">
        <f>[9]Шаблон!$D18</f>
        <v>56</v>
      </c>
      <c r="G18" s="57">
        <f t="shared" si="1"/>
        <v>124.44444444444444</v>
      </c>
      <c r="H18" s="31">
        <v>6</v>
      </c>
      <c r="I18" s="85">
        <f>[9]Шаблон!$F18+[8]Шаблон!$D18</f>
        <v>9</v>
      </c>
      <c r="J18" s="57">
        <f t="shared" si="2"/>
        <v>150</v>
      </c>
      <c r="K18" s="31">
        <v>0</v>
      </c>
      <c r="L18" s="85">
        <f>[9]Шаблон!$J18</f>
        <v>1</v>
      </c>
      <c r="M18" s="57">
        <f t="shared" si="3"/>
        <v>0</v>
      </c>
      <c r="N18" s="31">
        <v>0</v>
      </c>
      <c r="O18" s="89">
        <f>[9]Шаблон!$K18+[9]Шаблон!$L18+[8]Шаблон!$G18</f>
        <v>1</v>
      </c>
      <c r="P18" s="57">
        <f t="shared" si="4"/>
        <v>0</v>
      </c>
      <c r="Q18" s="31">
        <v>38</v>
      </c>
      <c r="R18" s="46">
        <f>'[7]1'!$E21</f>
        <v>46</v>
      </c>
      <c r="S18" s="57">
        <f t="shared" si="5"/>
        <v>121.05263157894737</v>
      </c>
      <c r="T18" s="31">
        <v>31</v>
      </c>
      <c r="U18" s="46">
        <f>[8]Шаблон!$M18+[9]Шаблон!$P18</f>
        <v>25</v>
      </c>
      <c r="V18" s="57">
        <f t="shared" si="6"/>
        <v>80.645161290322577</v>
      </c>
      <c r="W18" s="31">
        <v>30</v>
      </c>
      <c r="X18" s="46">
        <f>[9]Шаблон!$P18</f>
        <v>25</v>
      </c>
      <c r="Y18" s="57">
        <f t="shared" si="7"/>
        <v>83.333333333333343</v>
      </c>
      <c r="Z18" s="31">
        <v>27</v>
      </c>
      <c r="AA18" s="46">
        <f>[9]Шаблон!$T18</f>
        <v>21</v>
      </c>
      <c r="AB18" s="57">
        <f t="shared" si="8"/>
        <v>77.777777777777786</v>
      </c>
      <c r="AC18" s="29"/>
      <c r="AD18" s="32"/>
    </row>
    <row r="19" spans="1:30" s="33" customFormat="1" ht="18" customHeight="1" x14ac:dyDescent="0.25">
      <c r="A19" s="52" t="s">
        <v>38</v>
      </c>
      <c r="B19" s="31">
        <v>68</v>
      </c>
      <c r="C19" s="85">
        <f>[8]Шаблон!$M19+[8]Шаблон!$K19-[8]Шаблон!$L19+[9]Шаблон!$D19</f>
        <v>90</v>
      </c>
      <c r="D19" s="57">
        <f t="shared" si="0"/>
        <v>132.35294117647058</v>
      </c>
      <c r="E19" s="31">
        <v>65</v>
      </c>
      <c r="F19" s="85">
        <f>[9]Шаблон!$D19</f>
        <v>87</v>
      </c>
      <c r="G19" s="57">
        <f t="shared" si="1"/>
        <v>133.84615384615384</v>
      </c>
      <c r="H19" s="31">
        <v>11</v>
      </c>
      <c r="I19" s="85">
        <f>[9]Шаблон!$F19+[8]Шаблон!$D19</f>
        <v>9</v>
      </c>
      <c r="J19" s="57">
        <f t="shared" si="2"/>
        <v>81.818181818181827</v>
      </c>
      <c r="K19" s="31">
        <v>2</v>
      </c>
      <c r="L19" s="85">
        <f>[9]Шаблон!$J19</f>
        <v>1</v>
      </c>
      <c r="M19" s="57">
        <f t="shared" si="3"/>
        <v>50</v>
      </c>
      <c r="N19" s="31">
        <v>1</v>
      </c>
      <c r="O19" s="89">
        <f>[9]Шаблон!$K19+[9]Шаблон!$L19+[8]Шаблон!$G19</f>
        <v>1</v>
      </c>
      <c r="P19" s="57">
        <f t="shared" si="4"/>
        <v>100</v>
      </c>
      <c r="Q19" s="31">
        <v>60</v>
      </c>
      <c r="R19" s="46">
        <f>'[7]1'!$E22</f>
        <v>82</v>
      </c>
      <c r="S19" s="57">
        <f t="shared" si="5"/>
        <v>136.66666666666666</v>
      </c>
      <c r="T19" s="31">
        <v>33</v>
      </c>
      <c r="U19" s="46">
        <f>[8]Шаблон!$M19+[9]Шаблон!$P19</f>
        <v>49</v>
      </c>
      <c r="V19" s="57">
        <f t="shared" si="6"/>
        <v>148.4848484848485</v>
      </c>
      <c r="W19" s="31">
        <v>31</v>
      </c>
      <c r="X19" s="46">
        <f>[9]Шаблон!$P19</f>
        <v>47</v>
      </c>
      <c r="Y19" s="57">
        <f t="shared" si="7"/>
        <v>151.61290322580646</v>
      </c>
      <c r="Z19" s="31">
        <v>29</v>
      </c>
      <c r="AA19" s="46">
        <f>[9]Шаблон!$T19</f>
        <v>47</v>
      </c>
      <c r="AB19" s="57">
        <f t="shared" si="8"/>
        <v>162.06896551724137</v>
      </c>
      <c r="AC19" s="29"/>
      <c r="AD19" s="32"/>
    </row>
    <row r="20" spans="1:30" s="33" customFormat="1" ht="18" customHeight="1" x14ac:dyDescent="0.25">
      <c r="A20" s="52" t="s">
        <v>39</v>
      </c>
      <c r="B20" s="31">
        <v>22</v>
      </c>
      <c r="C20" s="85">
        <f>[8]Шаблон!$M20+[8]Шаблон!$K20-[8]Шаблон!$L20+[9]Шаблон!$D20</f>
        <v>26</v>
      </c>
      <c r="D20" s="57">
        <f t="shared" si="0"/>
        <v>118.18181818181819</v>
      </c>
      <c r="E20" s="31">
        <v>20</v>
      </c>
      <c r="F20" s="85">
        <f>[9]Шаблон!$D20</f>
        <v>27</v>
      </c>
      <c r="G20" s="57">
        <f t="shared" si="1"/>
        <v>135</v>
      </c>
      <c r="H20" s="31">
        <v>3</v>
      </c>
      <c r="I20" s="85">
        <f>[9]Шаблон!$F20+[8]Шаблон!$D20</f>
        <v>5</v>
      </c>
      <c r="J20" s="57">
        <f t="shared" si="2"/>
        <v>166.66666666666669</v>
      </c>
      <c r="K20" s="31">
        <v>0</v>
      </c>
      <c r="L20" s="85">
        <f>[9]Шаблон!$J20</f>
        <v>0</v>
      </c>
      <c r="M20" s="57">
        <f t="shared" si="3"/>
        <v>0</v>
      </c>
      <c r="N20" s="31">
        <v>1</v>
      </c>
      <c r="O20" s="89">
        <f>[9]Шаблон!$K20+[9]Шаблон!$L20+[8]Шаблон!$G20</f>
        <v>4</v>
      </c>
      <c r="P20" s="57">
        <f t="shared" si="4"/>
        <v>400</v>
      </c>
      <c r="Q20" s="31">
        <v>9</v>
      </c>
      <c r="R20" s="46">
        <f>'[7]1'!$E23</f>
        <v>19</v>
      </c>
      <c r="S20" s="57">
        <f t="shared" si="5"/>
        <v>211.11111111111111</v>
      </c>
      <c r="T20" s="31">
        <v>15</v>
      </c>
      <c r="U20" s="46">
        <f>[8]Шаблон!$M20+[9]Шаблон!$P20</f>
        <v>13</v>
      </c>
      <c r="V20" s="57">
        <f t="shared" si="6"/>
        <v>86.666666666666671</v>
      </c>
      <c r="W20" s="31">
        <v>15</v>
      </c>
      <c r="X20" s="46">
        <f>[9]Шаблон!$P20</f>
        <v>13</v>
      </c>
      <c r="Y20" s="57">
        <f t="shared" si="7"/>
        <v>86.666666666666671</v>
      </c>
      <c r="Z20" s="31">
        <v>14</v>
      </c>
      <c r="AA20" s="46">
        <f>[9]Шаблон!$T20</f>
        <v>13</v>
      </c>
      <c r="AB20" s="57">
        <f t="shared" si="8"/>
        <v>92.857142857142861</v>
      </c>
      <c r="AC20" s="29"/>
      <c r="AD20" s="32"/>
    </row>
    <row r="21" spans="1:30" s="33" customFormat="1" ht="18" customHeight="1" x14ac:dyDescent="0.25">
      <c r="A21" s="52" t="s">
        <v>40</v>
      </c>
      <c r="B21" s="31">
        <v>34</v>
      </c>
      <c r="C21" s="85">
        <f>[8]Шаблон!$M21+[8]Шаблон!$K21-[8]Шаблон!$L21+[9]Шаблон!$D21</f>
        <v>30</v>
      </c>
      <c r="D21" s="57">
        <f t="shared" si="0"/>
        <v>88.235294117647058</v>
      </c>
      <c r="E21" s="31">
        <v>30</v>
      </c>
      <c r="F21" s="85">
        <f>[9]Шаблон!$D21</f>
        <v>28</v>
      </c>
      <c r="G21" s="57">
        <f t="shared" si="1"/>
        <v>93.333333333333329</v>
      </c>
      <c r="H21" s="31">
        <v>2</v>
      </c>
      <c r="I21" s="85">
        <f>[9]Шаблон!$F21+[8]Шаблон!$D21</f>
        <v>4</v>
      </c>
      <c r="J21" s="57">
        <f t="shared" si="2"/>
        <v>200</v>
      </c>
      <c r="K21" s="31">
        <v>0</v>
      </c>
      <c r="L21" s="85">
        <f>[9]Шаблон!$J21</f>
        <v>0</v>
      </c>
      <c r="M21" s="57">
        <f t="shared" si="3"/>
        <v>0</v>
      </c>
      <c r="N21" s="31">
        <v>2</v>
      </c>
      <c r="O21" s="89">
        <f>[9]Шаблон!$K21+[9]Шаблон!$L21+[8]Шаблон!$G21</f>
        <v>3</v>
      </c>
      <c r="P21" s="57">
        <f t="shared" si="4"/>
        <v>150</v>
      </c>
      <c r="Q21" s="31">
        <v>19</v>
      </c>
      <c r="R21" s="46">
        <f>'[7]1'!$E24</f>
        <v>26</v>
      </c>
      <c r="S21" s="57">
        <f t="shared" si="5"/>
        <v>136.84210526315789</v>
      </c>
      <c r="T21" s="31">
        <v>17</v>
      </c>
      <c r="U21" s="46">
        <f>[8]Шаблон!$M21+[9]Шаблон!$P21</f>
        <v>18</v>
      </c>
      <c r="V21" s="57">
        <f t="shared" si="6"/>
        <v>105.88235294117648</v>
      </c>
      <c r="W21" s="31">
        <v>13</v>
      </c>
      <c r="X21" s="46">
        <f>[9]Шаблон!$P21</f>
        <v>16</v>
      </c>
      <c r="Y21" s="57">
        <f t="shared" si="7"/>
        <v>123.07692307692308</v>
      </c>
      <c r="Z21" s="31">
        <v>12</v>
      </c>
      <c r="AA21" s="46">
        <f>[9]Шаблон!$T21</f>
        <v>16</v>
      </c>
      <c r="AB21" s="57">
        <f t="shared" si="8"/>
        <v>133.33333333333331</v>
      </c>
      <c r="AC21" s="29"/>
      <c r="AD21" s="32"/>
    </row>
    <row r="22" spans="1:30" s="33" customFormat="1" ht="18" customHeight="1" x14ac:dyDescent="0.25">
      <c r="A22" s="52" t="s">
        <v>41</v>
      </c>
      <c r="B22" s="31">
        <v>26</v>
      </c>
      <c r="C22" s="85">
        <f>[8]Шаблон!$M22+[8]Шаблон!$K22-[8]Шаблон!$L22+[9]Шаблон!$D22</f>
        <v>29</v>
      </c>
      <c r="D22" s="57">
        <f t="shared" si="0"/>
        <v>111.53846153846155</v>
      </c>
      <c r="E22" s="31">
        <v>26</v>
      </c>
      <c r="F22" s="85">
        <f>[9]Шаблон!$D22</f>
        <v>29</v>
      </c>
      <c r="G22" s="57">
        <f t="shared" si="1"/>
        <v>111.53846153846155</v>
      </c>
      <c r="H22" s="31">
        <v>6</v>
      </c>
      <c r="I22" s="85">
        <f>[9]Шаблон!$F22+[8]Шаблон!$D22</f>
        <v>4</v>
      </c>
      <c r="J22" s="57">
        <f t="shared" si="2"/>
        <v>66.666666666666657</v>
      </c>
      <c r="K22" s="31">
        <v>1</v>
      </c>
      <c r="L22" s="85">
        <f>[9]Шаблон!$J22</f>
        <v>0</v>
      </c>
      <c r="M22" s="57">
        <f t="shared" si="3"/>
        <v>0</v>
      </c>
      <c r="N22" s="31">
        <v>1</v>
      </c>
      <c r="O22" s="89">
        <f>[9]Шаблон!$K22+[9]Шаблон!$L22+[8]Шаблон!$G22</f>
        <v>0</v>
      </c>
      <c r="P22" s="57">
        <f t="shared" si="4"/>
        <v>0</v>
      </c>
      <c r="Q22" s="31">
        <v>20</v>
      </c>
      <c r="R22" s="46">
        <f>'[7]1'!$E25</f>
        <v>29</v>
      </c>
      <c r="S22" s="57">
        <f t="shared" si="5"/>
        <v>145</v>
      </c>
      <c r="T22" s="31">
        <v>13</v>
      </c>
      <c r="U22" s="46">
        <f>[8]Шаблон!$M22+[9]Шаблон!$P22</f>
        <v>14</v>
      </c>
      <c r="V22" s="57">
        <f t="shared" si="6"/>
        <v>107.69230769230769</v>
      </c>
      <c r="W22" s="31">
        <v>13</v>
      </c>
      <c r="X22" s="46">
        <f>[9]Шаблон!$P22</f>
        <v>14</v>
      </c>
      <c r="Y22" s="57">
        <f t="shared" si="7"/>
        <v>107.69230769230769</v>
      </c>
      <c r="Z22" s="31">
        <v>12</v>
      </c>
      <c r="AA22" s="46">
        <f>[9]Шаблон!$T22</f>
        <v>13</v>
      </c>
      <c r="AB22" s="57">
        <f t="shared" si="8"/>
        <v>108.33333333333333</v>
      </c>
      <c r="AC22" s="29"/>
      <c r="AD22" s="32"/>
    </row>
    <row r="23" spans="1:30" s="33" customFormat="1" ht="18" customHeight="1" x14ac:dyDescent="0.25">
      <c r="A23" s="52" t="s">
        <v>42</v>
      </c>
      <c r="B23" s="31">
        <v>27</v>
      </c>
      <c r="C23" s="85">
        <f>[8]Шаблон!$M23+[8]Шаблон!$K23-[8]Шаблон!$L23+[9]Шаблон!$D23</f>
        <v>41</v>
      </c>
      <c r="D23" s="57">
        <f t="shared" si="0"/>
        <v>151.85185185185185</v>
      </c>
      <c r="E23" s="31">
        <v>26</v>
      </c>
      <c r="F23" s="85">
        <f>[9]Шаблон!$D23</f>
        <v>40</v>
      </c>
      <c r="G23" s="57">
        <f t="shared" si="1"/>
        <v>153.84615384615387</v>
      </c>
      <c r="H23" s="31">
        <v>2</v>
      </c>
      <c r="I23" s="85">
        <f>[9]Шаблон!$F23+[8]Шаблон!$D23</f>
        <v>2</v>
      </c>
      <c r="J23" s="57">
        <f t="shared" si="2"/>
        <v>100</v>
      </c>
      <c r="K23" s="31">
        <v>0</v>
      </c>
      <c r="L23" s="85">
        <f>[9]Шаблон!$J23</f>
        <v>0</v>
      </c>
      <c r="M23" s="57">
        <f t="shared" si="3"/>
        <v>0</v>
      </c>
      <c r="N23" s="31">
        <v>0</v>
      </c>
      <c r="O23" s="89">
        <f>[9]Шаблон!$K23+[9]Шаблон!$L23+[8]Шаблон!$G23</f>
        <v>0</v>
      </c>
      <c r="P23" s="57">
        <f t="shared" si="4"/>
        <v>0</v>
      </c>
      <c r="Q23" s="31">
        <v>19</v>
      </c>
      <c r="R23" s="46">
        <f>'[7]1'!$E26</f>
        <v>35</v>
      </c>
      <c r="S23" s="57">
        <f t="shared" si="5"/>
        <v>184.21052631578948</v>
      </c>
      <c r="T23" s="31">
        <v>15</v>
      </c>
      <c r="U23" s="46">
        <f>[8]Шаблон!$M23+[9]Шаблон!$P23</f>
        <v>23</v>
      </c>
      <c r="V23" s="57">
        <f t="shared" si="6"/>
        <v>153.33333333333334</v>
      </c>
      <c r="W23" s="31">
        <v>14</v>
      </c>
      <c r="X23" s="46">
        <f>[9]Шаблон!$P23</f>
        <v>22</v>
      </c>
      <c r="Y23" s="57">
        <f t="shared" si="7"/>
        <v>157.14285714285714</v>
      </c>
      <c r="Z23" s="31">
        <v>13</v>
      </c>
      <c r="AA23" s="46">
        <f>[9]Шаблон!$T23</f>
        <v>21</v>
      </c>
      <c r="AB23" s="57">
        <f t="shared" si="8"/>
        <v>161.53846153846155</v>
      </c>
      <c r="AC23" s="29"/>
      <c r="AD23" s="32"/>
    </row>
    <row r="24" spans="1:30" s="33" customFormat="1" ht="18" customHeight="1" x14ac:dyDescent="0.25">
      <c r="A24" s="52" t="s">
        <v>43</v>
      </c>
      <c r="B24" s="31">
        <v>32</v>
      </c>
      <c r="C24" s="85">
        <f>[8]Шаблон!$M24+[8]Шаблон!$K24-[8]Шаблон!$L24+[9]Шаблон!$D24</f>
        <v>35</v>
      </c>
      <c r="D24" s="57">
        <f t="shared" si="0"/>
        <v>109.375</v>
      </c>
      <c r="E24" s="31">
        <v>28</v>
      </c>
      <c r="F24" s="85">
        <f>[9]Шаблон!$D24</f>
        <v>32</v>
      </c>
      <c r="G24" s="57">
        <f t="shared" si="1"/>
        <v>114.28571428571428</v>
      </c>
      <c r="H24" s="31">
        <v>4</v>
      </c>
      <c r="I24" s="85">
        <f>[9]Шаблон!$F24+[8]Шаблон!$D24</f>
        <v>3</v>
      </c>
      <c r="J24" s="57">
        <f t="shared" si="2"/>
        <v>75</v>
      </c>
      <c r="K24" s="31">
        <v>1</v>
      </c>
      <c r="L24" s="85">
        <f>[9]Шаблон!$J24</f>
        <v>0</v>
      </c>
      <c r="M24" s="57">
        <f t="shared" si="3"/>
        <v>0</v>
      </c>
      <c r="N24" s="31">
        <v>0</v>
      </c>
      <c r="O24" s="89">
        <f>[9]Шаблон!$K24+[9]Шаблон!$L24+[8]Шаблон!$G24</f>
        <v>4</v>
      </c>
      <c r="P24" s="57">
        <f t="shared" si="4"/>
        <v>0</v>
      </c>
      <c r="Q24" s="31">
        <v>27</v>
      </c>
      <c r="R24" s="46">
        <f>'[7]1'!$E27</f>
        <v>25</v>
      </c>
      <c r="S24" s="57">
        <f t="shared" si="5"/>
        <v>92.592592592592595</v>
      </c>
      <c r="T24" s="31">
        <v>23</v>
      </c>
      <c r="U24" s="46">
        <f>[8]Шаблон!$M24+[9]Шаблон!$P24</f>
        <v>20</v>
      </c>
      <c r="V24" s="57">
        <f t="shared" si="6"/>
        <v>86.956521739130437</v>
      </c>
      <c r="W24" s="31">
        <v>20</v>
      </c>
      <c r="X24" s="46">
        <f>[9]Шаблон!$P24</f>
        <v>17</v>
      </c>
      <c r="Y24" s="57">
        <f t="shared" si="7"/>
        <v>85</v>
      </c>
      <c r="Z24" s="31">
        <v>19</v>
      </c>
      <c r="AA24" s="46">
        <f>[9]Шаблон!$T24</f>
        <v>15</v>
      </c>
      <c r="AB24" s="57">
        <f t="shared" si="8"/>
        <v>78.94736842105263</v>
      </c>
      <c r="AC24" s="29"/>
      <c r="AD24" s="32"/>
    </row>
    <row r="25" spans="1:30" s="33" customFormat="1" ht="18" customHeight="1" x14ac:dyDescent="0.25">
      <c r="A25" s="53" t="s">
        <v>44</v>
      </c>
      <c r="B25" s="31">
        <v>81</v>
      </c>
      <c r="C25" s="85">
        <f>[8]Шаблон!$M25+[8]Шаблон!$K25-[8]Шаблон!$L25+[9]Шаблон!$D25</f>
        <v>81</v>
      </c>
      <c r="D25" s="57">
        <f t="shared" si="0"/>
        <v>100</v>
      </c>
      <c r="E25" s="31">
        <v>74</v>
      </c>
      <c r="F25" s="85">
        <f>[9]Шаблон!$D25</f>
        <v>76</v>
      </c>
      <c r="G25" s="57">
        <f t="shared" si="1"/>
        <v>102.70270270270269</v>
      </c>
      <c r="H25" s="31">
        <v>7</v>
      </c>
      <c r="I25" s="85">
        <f>[9]Шаблон!$F25+[8]Шаблон!$D25</f>
        <v>9</v>
      </c>
      <c r="J25" s="57">
        <f t="shared" si="2"/>
        <v>128.57142857142858</v>
      </c>
      <c r="K25" s="31">
        <v>1</v>
      </c>
      <c r="L25" s="85">
        <f>[9]Шаблон!$J25</f>
        <v>1</v>
      </c>
      <c r="M25" s="57">
        <f t="shared" si="3"/>
        <v>100</v>
      </c>
      <c r="N25" s="31">
        <v>3</v>
      </c>
      <c r="O25" s="89">
        <f>[9]Шаблон!$K25+[9]Шаблон!$L25+[8]Шаблон!$G25</f>
        <v>10</v>
      </c>
      <c r="P25" s="57">
        <f t="shared" si="4"/>
        <v>333.33333333333337</v>
      </c>
      <c r="Q25" s="31">
        <v>47</v>
      </c>
      <c r="R25" s="46">
        <f>'[7]1'!$E28</f>
        <v>71</v>
      </c>
      <c r="S25" s="57">
        <f t="shared" si="5"/>
        <v>151.06382978723406</v>
      </c>
      <c r="T25" s="31">
        <v>49</v>
      </c>
      <c r="U25" s="46">
        <f>[8]Шаблон!$M25+[9]Шаблон!$P25</f>
        <v>40</v>
      </c>
      <c r="V25" s="57">
        <f t="shared" si="6"/>
        <v>81.632653061224488</v>
      </c>
      <c r="W25" s="31">
        <v>45</v>
      </c>
      <c r="X25" s="46">
        <f>[9]Шаблон!$P25</f>
        <v>35</v>
      </c>
      <c r="Y25" s="57">
        <f t="shared" si="7"/>
        <v>77.777777777777786</v>
      </c>
      <c r="Z25" s="31">
        <v>41</v>
      </c>
      <c r="AA25" s="46">
        <f>[9]Шаблон!$T25</f>
        <v>33</v>
      </c>
      <c r="AB25" s="57">
        <f t="shared" si="8"/>
        <v>80.487804878048792</v>
      </c>
      <c r="AC25" s="29"/>
      <c r="AD25" s="32"/>
    </row>
    <row r="26" spans="1:30" s="33" customFormat="1" ht="18" customHeight="1" x14ac:dyDescent="0.25">
      <c r="A26" s="52" t="s">
        <v>45</v>
      </c>
      <c r="B26" s="31">
        <v>435</v>
      </c>
      <c r="C26" s="85">
        <f>[8]Шаблон!$M26+[8]Шаблон!$K26-[8]Шаблон!$L26+[9]Шаблон!$D26</f>
        <v>447</v>
      </c>
      <c r="D26" s="57">
        <f t="shared" si="0"/>
        <v>102.75862068965517</v>
      </c>
      <c r="E26" s="31">
        <v>406</v>
      </c>
      <c r="F26" s="85">
        <f>[9]Шаблон!$D26</f>
        <v>413</v>
      </c>
      <c r="G26" s="57">
        <f t="shared" si="1"/>
        <v>101.72413793103448</v>
      </c>
      <c r="H26" s="31">
        <v>50</v>
      </c>
      <c r="I26" s="85">
        <f>[9]Шаблон!$F26+[8]Шаблон!$D26</f>
        <v>45</v>
      </c>
      <c r="J26" s="57">
        <f t="shared" si="2"/>
        <v>90</v>
      </c>
      <c r="K26" s="31">
        <v>4</v>
      </c>
      <c r="L26" s="85">
        <f>[9]Шаблон!$J26</f>
        <v>4</v>
      </c>
      <c r="M26" s="57">
        <f t="shared" si="3"/>
        <v>100</v>
      </c>
      <c r="N26" s="31">
        <v>9</v>
      </c>
      <c r="O26" s="89">
        <f>[9]Шаблон!$K26+[9]Шаблон!$L26+[8]Шаблон!$G26</f>
        <v>1</v>
      </c>
      <c r="P26" s="57">
        <f t="shared" si="4"/>
        <v>11.111111111111111</v>
      </c>
      <c r="Q26" s="31">
        <v>257</v>
      </c>
      <c r="R26" s="46">
        <f>'[7]1'!$E29</f>
        <v>322</v>
      </c>
      <c r="S26" s="57">
        <f t="shared" si="5"/>
        <v>125.29182879377431</v>
      </c>
      <c r="T26" s="31">
        <v>281</v>
      </c>
      <c r="U26" s="46">
        <f>[8]Шаблон!$M26+[9]Шаблон!$P26</f>
        <v>214</v>
      </c>
      <c r="V26" s="57">
        <f t="shared" si="6"/>
        <v>76.156583629893234</v>
      </c>
      <c r="W26" s="31">
        <v>250</v>
      </c>
      <c r="X26" s="46">
        <f>[9]Шаблон!$P26</f>
        <v>185</v>
      </c>
      <c r="Y26" s="57">
        <f t="shared" si="7"/>
        <v>74</v>
      </c>
      <c r="Z26" s="31">
        <v>228</v>
      </c>
      <c r="AA26" s="46">
        <f>[9]Шаблон!$T26</f>
        <v>170</v>
      </c>
      <c r="AB26" s="57">
        <f t="shared" si="8"/>
        <v>74.561403508771932</v>
      </c>
      <c r="AC26" s="29"/>
      <c r="AD26" s="32"/>
    </row>
    <row r="27" spans="1:30" s="33" customFormat="1" ht="18" customHeight="1" x14ac:dyDescent="0.25">
      <c r="A27" s="52" t="s">
        <v>46</v>
      </c>
      <c r="B27" s="31">
        <v>164</v>
      </c>
      <c r="C27" s="85">
        <f>[8]Шаблон!$M27+[8]Шаблон!$K27-[8]Шаблон!$L27+[9]Шаблон!$D27</f>
        <v>221</v>
      </c>
      <c r="D27" s="57">
        <f t="shared" si="0"/>
        <v>134.7560975609756</v>
      </c>
      <c r="E27" s="31">
        <v>140</v>
      </c>
      <c r="F27" s="85">
        <f>[9]Шаблон!$D27</f>
        <v>196</v>
      </c>
      <c r="G27" s="57">
        <f t="shared" si="1"/>
        <v>140</v>
      </c>
      <c r="H27" s="31">
        <v>25</v>
      </c>
      <c r="I27" s="85">
        <f>[9]Шаблон!$F27+[8]Шаблон!$D27</f>
        <v>31</v>
      </c>
      <c r="J27" s="57">
        <f t="shared" si="2"/>
        <v>124</v>
      </c>
      <c r="K27" s="31">
        <v>6</v>
      </c>
      <c r="L27" s="85">
        <f>[9]Шаблон!$J27</f>
        <v>7</v>
      </c>
      <c r="M27" s="57">
        <f t="shared" si="3"/>
        <v>116.66666666666667</v>
      </c>
      <c r="N27" s="31">
        <v>4</v>
      </c>
      <c r="O27" s="89">
        <f>[9]Шаблон!$K27+[9]Шаблон!$L27+[8]Шаблон!$G27</f>
        <v>10</v>
      </c>
      <c r="P27" s="57">
        <f t="shared" si="4"/>
        <v>250</v>
      </c>
      <c r="Q27" s="31">
        <v>132</v>
      </c>
      <c r="R27" s="46">
        <f>'[7]1'!$E30</f>
        <v>191</v>
      </c>
      <c r="S27" s="57">
        <f t="shared" si="5"/>
        <v>144.69696969696969</v>
      </c>
      <c r="T27" s="31">
        <v>99</v>
      </c>
      <c r="U27" s="46">
        <f>[8]Шаблон!$M27+[9]Шаблон!$P27</f>
        <v>122</v>
      </c>
      <c r="V27" s="57">
        <f t="shared" si="6"/>
        <v>123.23232323232322</v>
      </c>
      <c r="W27" s="31">
        <v>77</v>
      </c>
      <c r="X27" s="46">
        <f>[9]Шаблон!$P27</f>
        <v>101</v>
      </c>
      <c r="Y27" s="57">
        <f t="shared" si="7"/>
        <v>131.16883116883119</v>
      </c>
      <c r="Z27" s="31">
        <v>64</v>
      </c>
      <c r="AA27" s="46">
        <f>[9]Шаблон!$T27</f>
        <v>91</v>
      </c>
      <c r="AB27" s="57">
        <f t="shared" si="8"/>
        <v>142.1875</v>
      </c>
      <c r="AC27" s="29"/>
      <c r="AD27" s="32"/>
    </row>
    <row r="28" spans="1:30" s="33" customFormat="1" ht="18" customHeight="1" x14ac:dyDescent="0.25">
      <c r="A28" s="54" t="s">
        <v>47</v>
      </c>
      <c r="B28" s="31">
        <v>147</v>
      </c>
      <c r="C28" s="85">
        <f>[8]Шаблон!$M28+[8]Шаблон!$K28-[8]Шаблон!$L28+[9]Шаблон!$D28</f>
        <v>133</v>
      </c>
      <c r="D28" s="57">
        <f t="shared" si="0"/>
        <v>90.476190476190482</v>
      </c>
      <c r="E28" s="31">
        <v>122</v>
      </c>
      <c r="F28" s="85">
        <f>[9]Шаблон!$D28</f>
        <v>111</v>
      </c>
      <c r="G28" s="57">
        <f t="shared" si="1"/>
        <v>90.983606557377044</v>
      </c>
      <c r="H28" s="31">
        <v>23</v>
      </c>
      <c r="I28" s="85">
        <f>[9]Шаблон!$F28+[8]Шаблон!$D28</f>
        <v>20</v>
      </c>
      <c r="J28" s="57">
        <f t="shared" si="2"/>
        <v>86.956521739130437</v>
      </c>
      <c r="K28" s="31">
        <v>1</v>
      </c>
      <c r="L28" s="85">
        <f>[9]Шаблон!$J28</f>
        <v>3</v>
      </c>
      <c r="M28" s="57">
        <f t="shared" si="3"/>
        <v>300</v>
      </c>
      <c r="N28" s="31">
        <v>6</v>
      </c>
      <c r="O28" s="89">
        <f>[9]Шаблон!$K28+[9]Шаблон!$L28+[8]Шаблон!$G28</f>
        <v>0</v>
      </c>
      <c r="P28" s="57">
        <f t="shared" si="4"/>
        <v>0</v>
      </c>
      <c r="Q28" s="31">
        <v>111</v>
      </c>
      <c r="R28" s="46">
        <f>'[7]1'!$E31</f>
        <v>110</v>
      </c>
      <c r="S28" s="57">
        <f t="shared" si="5"/>
        <v>99.099099099099092</v>
      </c>
      <c r="T28" s="31">
        <v>86</v>
      </c>
      <c r="U28" s="46">
        <f>[8]Шаблон!$M28+[9]Шаблон!$P28</f>
        <v>64</v>
      </c>
      <c r="V28" s="57">
        <f t="shared" si="6"/>
        <v>74.418604651162795</v>
      </c>
      <c r="W28" s="31">
        <v>69</v>
      </c>
      <c r="X28" s="46">
        <f>[9]Шаблон!$P28</f>
        <v>47</v>
      </c>
      <c r="Y28" s="57">
        <f t="shared" si="7"/>
        <v>68.115942028985515</v>
      </c>
      <c r="Z28" s="31">
        <v>61</v>
      </c>
      <c r="AA28" s="46">
        <f>[9]Шаблон!$T28</f>
        <v>40</v>
      </c>
      <c r="AB28" s="57">
        <f t="shared" si="8"/>
        <v>65.573770491803273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A16" sqref="A16"/>
    </sheetView>
  </sheetViews>
  <sheetFormatPr defaultColWidth="8" defaultRowHeight="12.75" x14ac:dyDescent="0.2"/>
  <cols>
    <col min="1" max="1" width="60.85546875" style="2" customWidth="1"/>
    <col min="2" max="2" width="22.7109375" style="2" customWidth="1"/>
    <col min="3" max="3" width="22.8554687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84.75" customHeight="1" x14ac:dyDescent="0.2">
      <c r="A1" s="90" t="s">
        <v>49</v>
      </c>
      <c r="B1" s="90"/>
      <c r="C1" s="90"/>
      <c r="D1" s="90"/>
      <c r="E1" s="90"/>
    </row>
    <row r="2" spans="1:11" s="3" customFormat="1" ht="23.25" customHeight="1" x14ac:dyDescent="0.25">
      <c r="A2" s="95" t="s">
        <v>0</v>
      </c>
      <c r="B2" s="91" t="s">
        <v>74</v>
      </c>
      <c r="C2" s="91" t="s">
        <v>75</v>
      </c>
      <c r="D2" s="93" t="s">
        <v>1</v>
      </c>
      <c r="E2" s="94"/>
    </row>
    <row r="3" spans="1:11" s="3" customFormat="1" ht="42" customHeight="1" x14ac:dyDescent="0.25">
      <c r="A3" s="96"/>
      <c r="B3" s="92"/>
      <c r="C3" s="92"/>
      <c r="D3" s="4" t="s">
        <v>2</v>
      </c>
      <c r="E3" s="5" t="s">
        <v>59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52</v>
      </c>
      <c r="B5" s="58">
        <f>'6'!B7</f>
        <v>524</v>
      </c>
      <c r="C5" s="58">
        <f>'6'!C7</f>
        <v>512</v>
      </c>
      <c r="D5" s="55">
        <f>IF(B5=0,0,C5/B5)*100</f>
        <v>97.70992366412213</v>
      </c>
      <c r="E5" s="49">
        <f>C5-B5</f>
        <v>-12</v>
      </c>
      <c r="K5" s="11"/>
    </row>
    <row r="6" spans="1:11" s="3" customFormat="1" ht="31.5" customHeight="1" x14ac:dyDescent="0.25">
      <c r="A6" s="9" t="s">
        <v>53</v>
      </c>
      <c r="B6" s="58">
        <f>'6'!E7</f>
        <v>427</v>
      </c>
      <c r="C6" s="58">
        <f>'6'!F7</f>
        <v>393</v>
      </c>
      <c r="D6" s="55">
        <f t="shared" ref="D6:D10" si="0">IF(B6=0,0,C6/B6)*100</f>
        <v>92.03747072599532</v>
      </c>
      <c r="E6" s="49">
        <f t="shared" ref="E6:E10" si="1">C6-B6</f>
        <v>-34</v>
      </c>
      <c r="K6" s="11"/>
    </row>
    <row r="7" spans="1:11" s="3" customFormat="1" ht="54.75" customHeight="1" x14ac:dyDescent="0.25">
      <c r="A7" s="12" t="s">
        <v>54</v>
      </c>
      <c r="B7" s="58">
        <f>'6'!H7</f>
        <v>97</v>
      </c>
      <c r="C7" s="58">
        <f>'6'!I7</f>
        <v>61</v>
      </c>
      <c r="D7" s="55">
        <f t="shared" si="0"/>
        <v>62.886597938144327</v>
      </c>
      <c r="E7" s="49">
        <f t="shared" si="1"/>
        <v>-36</v>
      </c>
      <c r="K7" s="11"/>
    </row>
    <row r="8" spans="1:11" s="3" customFormat="1" ht="35.25" customHeight="1" x14ac:dyDescent="0.25">
      <c r="A8" s="13" t="s">
        <v>55</v>
      </c>
      <c r="B8" s="58">
        <f>'6'!K7</f>
        <v>8</v>
      </c>
      <c r="C8" s="58">
        <f>'6'!L7</f>
        <v>2</v>
      </c>
      <c r="D8" s="55">
        <f t="shared" si="0"/>
        <v>25</v>
      </c>
      <c r="E8" s="49">
        <f t="shared" si="1"/>
        <v>-6</v>
      </c>
      <c r="K8" s="11"/>
    </row>
    <row r="9" spans="1:11" s="3" customFormat="1" ht="45.75" customHeight="1" x14ac:dyDescent="0.25">
      <c r="A9" s="13" t="s">
        <v>18</v>
      </c>
      <c r="B9" s="58">
        <f>'6'!N7</f>
        <v>3</v>
      </c>
      <c r="C9" s="58">
        <f>'6'!O7</f>
        <v>2</v>
      </c>
      <c r="D9" s="55">
        <f t="shared" si="0"/>
        <v>66.666666666666657</v>
      </c>
      <c r="E9" s="49">
        <f t="shared" si="1"/>
        <v>-1</v>
      </c>
      <c r="K9" s="11"/>
    </row>
    <row r="10" spans="1:11" s="3" customFormat="1" ht="55.5" customHeight="1" x14ac:dyDescent="0.25">
      <c r="A10" s="13" t="s">
        <v>56</v>
      </c>
      <c r="B10" s="58">
        <f>'6'!Q7</f>
        <v>332</v>
      </c>
      <c r="C10" s="58">
        <f>'6'!R7</f>
        <v>282</v>
      </c>
      <c r="D10" s="55">
        <f t="shared" si="0"/>
        <v>84.939759036144579</v>
      </c>
      <c r="E10" s="49">
        <f t="shared" si="1"/>
        <v>-50</v>
      </c>
      <c r="K10" s="11"/>
    </row>
    <row r="11" spans="1:11" s="3" customFormat="1" ht="12.75" customHeight="1" x14ac:dyDescent="0.25">
      <c r="A11" s="97" t="s">
        <v>4</v>
      </c>
      <c r="B11" s="98"/>
      <c r="C11" s="98"/>
      <c r="D11" s="98"/>
      <c r="E11" s="98"/>
      <c r="K11" s="11"/>
    </row>
    <row r="12" spans="1:11" s="3" customFormat="1" ht="15" customHeight="1" x14ac:dyDescent="0.25">
      <c r="A12" s="99"/>
      <c r="B12" s="100"/>
      <c r="C12" s="100"/>
      <c r="D12" s="100"/>
      <c r="E12" s="100"/>
      <c r="K12" s="11"/>
    </row>
    <row r="13" spans="1:11" s="3" customFormat="1" ht="20.25" customHeight="1" x14ac:dyDescent="0.25">
      <c r="A13" s="95" t="s">
        <v>0</v>
      </c>
      <c r="B13" s="101" t="s">
        <v>76</v>
      </c>
      <c r="C13" s="101" t="s">
        <v>77</v>
      </c>
      <c r="D13" s="93" t="s">
        <v>1</v>
      </c>
      <c r="E13" s="94"/>
      <c r="K13" s="11"/>
    </row>
    <row r="14" spans="1:11" ht="35.25" customHeight="1" x14ac:dyDescent="0.2">
      <c r="A14" s="96"/>
      <c r="B14" s="101"/>
      <c r="C14" s="101"/>
      <c r="D14" s="4" t="s">
        <v>2</v>
      </c>
      <c r="E14" s="5" t="s">
        <v>59</v>
      </c>
      <c r="K14" s="11"/>
    </row>
    <row r="15" spans="1:11" ht="24" customHeight="1" x14ac:dyDescent="0.2">
      <c r="A15" s="9" t="s">
        <v>52</v>
      </c>
      <c r="B15" s="59">
        <f>'6'!T7</f>
        <v>321</v>
      </c>
      <c r="C15" s="59">
        <f>'6'!U7</f>
        <v>293</v>
      </c>
      <c r="D15" s="48">
        <f t="shared" ref="D15:D17" si="2">C15/B15%</f>
        <v>91.27725856697819</v>
      </c>
      <c r="E15" s="49">
        <f t="shared" ref="E15:E17" si="3">C15-B15</f>
        <v>-28</v>
      </c>
      <c r="K15" s="11"/>
    </row>
    <row r="16" spans="1:11" ht="25.5" customHeight="1" x14ac:dyDescent="0.2">
      <c r="A16" s="1" t="s">
        <v>53</v>
      </c>
      <c r="B16" s="59">
        <f>'6'!W7</f>
        <v>227</v>
      </c>
      <c r="C16" s="59">
        <f>'6'!X7</f>
        <v>186</v>
      </c>
      <c r="D16" s="48">
        <f t="shared" si="2"/>
        <v>81.93832599118943</v>
      </c>
      <c r="E16" s="49">
        <f t="shared" si="3"/>
        <v>-41</v>
      </c>
      <c r="K16" s="11"/>
    </row>
    <row r="17" spans="1:11" ht="33.75" customHeight="1" x14ac:dyDescent="0.2">
      <c r="A17" s="1" t="s">
        <v>57</v>
      </c>
      <c r="B17" s="59">
        <f>'6'!Z7</f>
        <v>191</v>
      </c>
      <c r="C17" s="59">
        <f>'6'!AA7</f>
        <v>168</v>
      </c>
      <c r="D17" s="48">
        <f t="shared" si="2"/>
        <v>87.958115183246079</v>
      </c>
      <c r="E17" s="49">
        <f t="shared" si="3"/>
        <v>-23</v>
      </c>
      <c r="K17" s="11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E21" sqref="E21"/>
    </sheetView>
  </sheetViews>
  <sheetFormatPr defaultRowHeight="14.25" x14ac:dyDescent="0.2"/>
  <cols>
    <col min="1" max="1" width="29.140625" style="37" customWidth="1"/>
    <col min="2" max="2" width="8.85546875" style="37" customWidth="1"/>
    <col min="3" max="3" width="7.5703125" style="37" customWidth="1"/>
    <col min="4" max="4" width="8.28515625" style="37" customWidth="1"/>
    <col min="5" max="5" width="9.5703125" style="37" customWidth="1"/>
    <col min="6" max="6" width="8.7109375" style="37" customWidth="1"/>
    <col min="7" max="7" width="7.42578125" style="37" customWidth="1"/>
    <col min="8" max="8" width="8.85546875" style="37" customWidth="1"/>
    <col min="9" max="10" width="7.42578125" style="37" customWidth="1"/>
    <col min="11" max="11" width="7.85546875" style="37" customWidth="1"/>
    <col min="12" max="12" width="8.5703125" style="37" customWidth="1"/>
    <col min="13" max="13" width="9" style="37" customWidth="1"/>
    <col min="14" max="14" width="8" style="37" customWidth="1"/>
    <col min="15" max="15" width="7.140625" style="37" customWidth="1"/>
    <col min="16" max="16" width="8.140625" style="37" customWidth="1"/>
    <col min="17" max="17" width="7.7109375" style="37" customWidth="1"/>
    <col min="18" max="18" width="8.7109375" style="37" customWidth="1"/>
    <col min="19" max="19" width="8.140625" style="37" customWidth="1"/>
    <col min="20" max="20" width="8.42578125" style="37" customWidth="1"/>
    <col min="21" max="21" width="7.7109375" style="37" customWidth="1"/>
    <col min="22" max="22" width="8.140625" style="37" customWidth="1"/>
    <col min="23" max="23" width="7.28515625" style="37" customWidth="1"/>
    <col min="24" max="24" width="8" style="37" customWidth="1"/>
    <col min="25" max="25" width="8.28515625" style="37" customWidth="1"/>
    <col min="26" max="26" width="8" style="37" customWidth="1"/>
    <col min="27" max="27" width="7.7109375" style="37" customWidth="1"/>
    <col min="28" max="16384" width="9.140625" style="37"/>
  </cols>
  <sheetData>
    <row r="1" spans="1:32" s="22" customFormat="1" ht="84.75" customHeight="1" x14ac:dyDescent="0.35">
      <c r="B1" s="114" t="s">
        <v>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1"/>
      <c r="O1" s="21"/>
      <c r="P1" s="21"/>
      <c r="Q1" s="21"/>
      <c r="R1" s="21"/>
      <c r="S1" s="21"/>
      <c r="T1" s="21"/>
      <c r="U1" s="21"/>
      <c r="V1" s="21"/>
      <c r="W1" s="21"/>
      <c r="X1" s="108"/>
      <c r="Y1" s="108"/>
      <c r="Z1" s="41"/>
      <c r="AB1" s="47" t="s">
        <v>12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03"/>
      <c r="Y2" s="103"/>
      <c r="Z2" s="112" t="s">
        <v>5</v>
      </c>
      <c r="AA2" s="112"/>
    </row>
    <row r="3" spans="1:32" s="26" customFormat="1" ht="67.5" customHeight="1" x14ac:dyDescent="0.25">
      <c r="A3" s="104"/>
      <c r="B3" s="105" t="s">
        <v>19</v>
      </c>
      <c r="C3" s="105"/>
      <c r="D3" s="105"/>
      <c r="E3" s="105" t="s">
        <v>20</v>
      </c>
      <c r="F3" s="105"/>
      <c r="G3" s="105"/>
      <c r="H3" s="105" t="s">
        <v>60</v>
      </c>
      <c r="I3" s="105"/>
      <c r="J3" s="105"/>
      <c r="K3" s="105" t="s">
        <v>7</v>
      </c>
      <c r="L3" s="105"/>
      <c r="M3" s="105"/>
      <c r="N3" s="105" t="s">
        <v>8</v>
      </c>
      <c r="O3" s="105"/>
      <c r="P3" s="105"/>
      <c r="Q3" s="109" t="s">
        <v>6</v>
      </c>
      <c r="R3" s="110"/>
      <c r="S3" s="111"/>
      <c r="T3" s="105" t="s">
        <v>14</v>
      </c>
      <c r="U3" s="105"/>
      <c r="V3" s="105"/>
      <c r="W3" s="105" t="s">
        <v>9</v>
      </c>
      <c r="X3" s="105"/>
      <c r="Y3" s="105"/>
      <c r="Z3" s="105" t="s">
        <v>10</v>
      </c>
      <c r="AA3" s="105"/>
      <c r="AB3" s="105"/>
    </row>
    <row r="4" spans="1:32" s="27" customFormat="1" ht="19.5" customHeight="1" x14ac:dyDescent="0.25">
      <c r="A4" s="104"/>
      <c r="B4" s="106" t="s">
        <v>13</v>
      </c>
      <c r="C4" s="106" t="s">
        <v>25</v>
      </c>
      <c r="D4" s="107" t="s">
        <v>2</v>
      </c>
      <c r="E4" s="106" t="s">
        <v>13</v>
      </c>
      <c r="F4" s="106" t="s">
        <v>25</v>
      </c>
      <c r="G4" s="107" t="s">
        <v>2</v>
      </c>
      <c r="H4" s="106" t="s">
        <v>13</v>
      </c>
      <c r="I4" s="106" t="s">
        <v>25</v>
      </c>
      <c r="J4" s="107" t="s">
        <v>2</v>
      </c>
      <c r="K4" s="106" t="s">
        <v>13</v>
      </c>
      <c r="L4" s="106" t="s">
        <v>25</v>
      </c>
      <c r="M4" s="107" t="s">
        <v>2</v>
      </c>
      <c r="N4" s="106" t="s">
        <v>13</v>
      </c>
      <c r="O4" s="106" t="s">
        <v>25</v>
      </c>
      <c r="P4" s="107" t="s">
        <v>2</v>
      </c>
      <c r="Q4" s="106" t="s">
        <v>13</v>
      </c>
      <c r="R4" s="106" t="s">
        <v>25</v>
      </c>
      <c r="S4" s="107" t="s">
        <v>2</v>
      </c>
      <c r="T4" s="106" t="s">
        <v>13</v>
      </c>
      <c r="U4" s="106" t="s">
        <v>25</v>
      </c>
      <c r="V4" s="107" t="s">
        <v>2</v>
      </c>
      <c r="W4" s="106" t="s">
        <v>13</v>
      </c>
      <c r="X4" s="106" t="s">
        <v>25</v>
      </c>
      <c r="Y4" s="107" t="s">
        <v>2</v>
      </c>
      <c r="Z4" s="106" t="s">
        <v>13</v>
      </c>
      <c r="AA4" s="106" t="s">
        <v>25</v>
      </c>
      <c r="AB4" s="107" t="s">
        <v>2</v>
      </c>
    </row>
    <row r="5" spans="1:32" s="27" customFormat="1" ht="6" customHeight="1" x14ac:dyDescent="0.25">
      <c r="A5" s="104"/>
      <c r="B5" s="106"/>
      <c r="C5" s="106"/>
      <c r="D5" s="107"/>
      <c r="E5" s="106"/>
      <c r="F5" s="106"/>
      <c r="G5" s="107"/>
      <c r="H5" s="106"/>
      <c r="I5" s="106"/>
      <c r="J5" s="107"/>
      <c r="K5" s="106"/>
      <c r="L5" s="106"/>
      <c r="M5" s="107"/>
      <c r="N5" s="106"/>
      <c r="O5" s="106"/>
      <c r="P5" s="107"/>
      <c r="Q5" s="106"/>
      <c r="R5" s="106"/>
      <c r="S5" s="107"/>
      <c r="T5" s="106"/>
      <c r="U5" s="106"/>
      <c r="V5" s="107"/>
      <c r="W5" s="106"/>
      <c r="X5" s="106"/>
      <c r="Y5" s="107"/>
      <c r="Z5" s="106"/>
      <c r="AA5" s="106"/>
      <c r="AB5" s="107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26</v>
      </c>
      <c r="B7" s="88">
        <f>SUM(B8:B28)</f>
        <v>524</v>
      </c>
      <c r="C7" s="28">
        <f>SUM(C8:C28)</f>
        <v>512</v>
      </c>
      <c r="D7" s="56">
        <f>IF(B7=0,0,C7/B7)*100</f>
        <v>97.70992366412213</v>
      </c>
      <c r="E7" s="28">
        <f>SUM(E8:E28)</f>
        <v>427</v>
      </c>
      <c r="F7" s="28">
        <f>SUM(F8:F28)</f>
        <v>393</v>
      </c>
      <c r="G7" s="56">
        <f>IF(E7=0,0,F7/E7)*100</f>
        <v>92.03747072599532</v>
      </c>
      <c r="H7" s="28">
        <f>SUM(H8:H28)</f>
        <v>97</v>
      </c>
      <c r="I7" s="28">
        <f>SUM(I8:I28)</f>
        <v>61</v>
      </c>
      <c r="J7" s="56">
        <f>IF(H7=0,0,I7/H7)*100</f>
        <v>62.886597938144327</v>
      </c>
      <c r="K7" s="28">
        <f>SUM(K8:K28)</f>
        <v>8</v>
      </c>
      <c r="L7" s="28">
        <f>SUM(L8:L28)</f>
        <v>2</v>
      </c>
      <c r="M7" s="56">
        <f>IF(K7=0,0,L7/K7)*100</f>
        <v>25</v>
      </c>
      <c r="N7" s="28">
        <f>SUM(N8:N28)</f>
        <v>3</v>
      </c>
      <c r="O7" s="28">
        <f>SUM(O8:O28)</f>
        <v>2</v>
      </c>
      <c r="P7" s="56">
        <f>IF(N7=0,0,O7/N7)*100</f>
        <v>66.666666666666657</v>
      </c>
      <c r="Q7" s="28">
        <f>SUM(Q8:Q28)</f>
        <v>332</v>
      </c>
      <c r="R7" s="28">
        <f>SUM(R8:R28)</f>
        <v>282</v>
      </c>
      <c r="S7" s="56">
        <f>IF(Q7=0,0,R7/Q7)*100</f>
        <v>84.939759036144579</v>
      </c>
      <c r="T7" s="28">
        <f>SUM(T8:T28)</f>
        <v>321</v>
      </c>
      <c r="U7" s="28">
        <f>SUM(U8:U28)</f>
        <v>293</v>
      </c>
      <c r="V7" s="56">
        <f>IF(T7=0,0,U7/T7)*100</f>
        <v>91.27725856697819</v>
      </c>
      <c r="W7" s="28">
        <f>SUM(W8:W28)</f>
        <v>227</v>
      </c>
      <c r="X7" s="28">
        <f>SUM(X8:X28)</f>
        <v>186</v>
      </c>
      <c r="Y7" s="56">
        <f>IF(W7=0,0,X7/W7)*100</f>
        <v>81.93832599118943</v>
      </c>
      <c r="Z7" s="28">
        <f>SUM(Z8:Z28)</f>
        <v>191</v>
      </c>
      <c r="AA7" s="28">
        <f>SUM(AA8:AA28)</f>
        <v>168</v>
      </c>
      <c r="AB7" s="56">
        <f>IF(Z7=0,0,AA7/Z7)*100</f>
        <v>87.958115183246079</v>
      </c>
      <c r="AC7" s="29"/>
      <c r="AF7" s="33"/>
    </row>
    <row r="8" spans="1:32" s="33" customFormat="1" ht="18" customHeight="1" x14ac:dyDescent="0.25">
      <c r="A8" s="51" t="s">
        <v>27</v>
      </c>
      <c r="B8" s="89">
        <v>21</v>
      </c>
      <c r="C8" s="31">
        <f>[10]Шаблон!$L9+[10]Шаблон!$J9-[10]Шаблон!$K9+'[11]АТО-1'!$B10</f>
        <v>11</v>
      </c>
      <c r="D8" s="57">
        <f t="shared" ref="D8:D28" si="0">IF(B8=0,0,C8/B8)*100</f>
        <v>52.380952380952387</v>
      </c>
      <c r="E8" s="31">
        <v>21</v>
      </c>
      <c r="F8" s="31">
        <f>'[11]АТО-1'!$B10</f>
        <v>11</v>
      </c>
      <c r="G8" s="57">
        <f t="shared" ref="G8:G28" si="1">IF(E8=0,0,F8/E8)*100</f>
        <v>52.380952380952387</v>
      </c>
      <c r="H8" s="31">
        <v>3</v>
      </c>
      <c r="I8" s="31">
        <f>'[11]АТО-1'!$E10+[10]Шаблон!$D9</f>
        <v>0</v>
      </c>
      <c r="J8" s="57">
        <f t="shared" ref="J8:J28" si="2">IF(H8=0,0,I8/H8)*100</f>
        <v>0</v>
      </c>
      <c r="K8" s="31">
        <v>0</v>
      </c>
      <c r="L8" s="31">
        <f>'[11]АТО-1'!$J10</f>
        <v>0</v>
      </c>
      <c r="M8" s="57">
        <f t="shared" ref="M8:M28" si="3">IF(K8=0,0,L8/K8)*100</f>
        <v>0</v>
      </c>
      <c r="N8" s="31">
        <v>0</v>
      </c>
      <c r="O8" s="31">
        <f>'[11]АТО-1'!$N10+'[11]АТО-1'!$O10+[10]Шаблон!$G9</f>
        <v>0</v>
      </c>
      <c r="P8" s="57">
        <f t="shared" ref="P8:P28" si="4">IF(N8=0,0,O8/N8)*100</f>
        <v>0</v>
      </c>
      <c r="Q8" s="31">
        <v>18</v>
      </c>
      <c r="R8" s="46">
        <f>'[7]1'!$M11</f>
        <v>11</v>
      </c>
      <c r="S8" s="57">
        <f t="shared" ref="S8:S28" si="5">IF(Q8=0,0,R8/Q8)*100</f>
        <v>61.111111111111114</v>
      </c>
      <c r="T8" s="31">
        <v>8</v>
      </c>
      <c r="U8" s="46">
        <f>[10]Шаблон!$L9+'[11]АТО-1'!$P10</f>
        <v>7</v>
      </c>
      <c r="V8" s="57">
        <f t="shared" ref="V8:V28" si="6">IF(T8=0,0,U8/T8)*100</f>
        <v>87.5</v>
      </c>
      <c r="W8" s="31">
        <v>8</v>
      </c>
      <c r="X8" s="46">
        <f>'[11]АТО-1'!$P10</f>
        <v>7</v>
      </c>
      <c r="Y8" s="57">
        <f t="shared" ref="Y8:Y28" si="7">IF(W8=0,0,X8/W8)*100</f>
        <v>87.5</v>
      </c>
      <c r="Z8" s="31">
        <v>7</v>
      </c>
      <c r="AA8" s="46">
        <f>'[11]АТО-1'!$Q10</f>
        <v>7</v>
      </c>
      <c r="AB8" s="57">
        <f t="shared" ref="AB8:AB28" si="8">IF(Z8=0,0,AA8/Z8)*100</f>
        <v>100</v>
      </c>
      <c r="AC8" s="29"/>
      <c r="AD8" s="32"/>
    </row>
    <row r="9" spans="1:32" s="34" customFormat="1" ht="18" customHeight="1" x14ac:dyDescent="0.25">
      <c r="A9" s="52" t="s">
        <v>28</v>
      </c>
      <c r="B9" s="89">
        <v>11</v>
      </c>
      <c r="C9" s="85">
        <f>[10]Шаблон!$L10+[10]Шаблон!$J10-[10]Шаблон!$K10+'[11]АТО-1'!$B11</f>
        <v>11</v>
      </c>
      <c r="D9" s="57">
        <f t="shared" si="0"/>
        <v>100</v>
      </c>
      <c r="E9" s="31">
        <v>11</v>
      </c>
      <c r="F9" s="85">
        <f>'[11]АТО-1'!$B11</f>
        <v>11</v>
      </c>
      <c r="G9" s="57">
        <f t="shared" si="1"/>
        <v>100</v>
      </c>
      <c r="H9" s="31">
        <v>1</v>
      </c>
      <c r="I9" s="85">
        <f>'[11]АТО-1'!$E11+[10]Шаблон!$D10</f>
        <v>5</v>
      </c>
      <c r="J9" s="57">
        <f t="shared" si="2"/>
        <v>500</v>
      </c>
      <c r="K9" s="31">
        <v>0</v>
      </c>
      <c r="L9" s="85">
        <f>'[11]АТО-1'!$J11</f>
        <v>0</v>
      </c>
      <c r="M9" s="57">
        <f t="shared" si="3"/>
        <v>0</v>
      </c>
      <c r="N9" s="31">
        <v>0</v>
      </c>
      <c r="O9" s="85">
        <f>'[11]АТО-1'!$N11+'[11]АТО-1'!$O11+[10]Шаблон!$G10</f>
        <v>0</v>
      </c>
      <c r="P9" s="57">
        <f t="shared" si="4"/>
        <v>0</v>
      </c>
      <c r="Q9" s="31">
        <v>11</v>
      </c>
      <c r="R9" s="46">
        <f>'[7]1'!$M12</f>
        <v>8</v>
      </c>
      <c r="S9" s="57">
        <f t="shared" si="5"/>
        <v>72.727272727272734</v>
      </c>
      <c r="T9" s="31">
        <v>10</v>
      </c>
      <c r="U9" s="46">
        <f>[10]Шаблон!$L10+'[11]АТО-1'!$P11</f>
        <v>1</v>
      </c>
      <c r="V9" s="57">
        <f t="shared" si="6"/>
        <v>10</v>
      </c>
      <c r="W9" s="31">
        <v>10</v>
      </c>
      <c r="X9" s="46">
        <f>'[11]АТО-1'!$P11</f>
        <v>1</v>
      </c>
      <c r="Y9" s="57">
        <f t="shared" si="7"/>
        <v>10</v>
      </c>
      <c r="Z9" s="31">
        <v>10</v>
      </c>
      <c r="AA9" s="46">
        <f>'[11]АТО-1'!$Q11</f>
        <v>1</v>
      </c>
      <c r="AB9" s="57">
        <f t="shared" si="8"/>
        <v>10</v>
      </c>
      <c r="AC9" s="29"/>
      <c r="AD9" s="32"/>
    </row>
    <row r="10" spans="1:32" s="33" customFormat="1" ht="18" customHeight="1" x14ac:dyDescent="0.25">
      <c r="A10" s="52" t="s">
        <v>29</v>
      </c>
      <c r="B10" s="89">
        <v>23</v>
      </c>
      <c r="C10" s="85">
        <f>[10]Шаблон!$L11+[10]Шаблон!$J11-[10]Шаблон!$K11+'[11]АТО-1'!$B12</f>
        <v>18</v>
      </c>
      <c r="D10" s="57">
        <f t="shared" si="0"/>
        <v>78.260869565217391</v>
      </c>
      <c r="E10" s="31">
        <v>20</v>
      </c>
      <c r="F10" s="85">
        <f>'[11]АТО-1'!$B12</f>
        <v>15</v>
      </c>
      <c r="G10" s="57">
        <f t="shared" si="1"/>
        <v>75</v>
      </c>
      <c r="H10" s="31">
        <v>8</v>
      </c>
      <c r="I10" s="85">
        <f>'[11]АТО-1'!$E12+[10]Шаблон!$D11</f>
        <v>0</v>
      </c>
      <c r="J10" s="57">
        <f t="shared" si="2"/>
        <v>0</v>
      </c>
      <c r="K10" s="31">
        <v>0</v>
      </c>
      <c r="L10" s="85">
        <f>'[11]АТО-1'!$J12</f>
        <v>0</v>
      </c>
      <c r="M10" s="57">
        <f t="shared" si="3"/>
        <v>0</v>
      </c>
      <c r="N10" s="31">
        <v>0</v>
      </c>
      <c r="O10" s="85">
        <f>'[11]АТО-1'!$N12+'[11]АТО-1'!$O12+[10]Шаблон!$G11</f>
        <v>0</v>
      </c>
      <c r="P10" s="57">
        <f t="shared" si="4"/>
        <v>0</v>
      </c>
      <c r="Q10" s="31">
        <v>19</v>
      </c>
      <c r="R10" s="46">
        <f>'[7]1'!$M13</f>
        <v>15</v>
      </c>
      <c r="S10" s="57">
        <f t="shared" si="5"/>
        <v>78.94736842105263</v>
      </c>
      <c r="T10" s="31">
        <v>13</v>
      </c>
      <c r="U10" s="46">
        <f>[10]Шаблон!$L11+'[11]АТО-1'!$P12</f>
        <v>12</v>
      </c>
      <c r="V10" s="57">
        <f t="shared" si="6"/>
        <v>92.307692307692307</v>
      </c>
      <c r="W10" s="31">
        <v>10</v>
      </c>
      <c r="X10" s="46">
        <f>'[11]АТО-1'!$P12</f>
        <v>9</v>
      </c>
      <c r="Y10" s="57">
        <f t="shared" si="7"/>
        <v>90</v>
      </c>
      <c r="Z10" s="31">
        <v>7</v>
      </c>
      <c r="AA10" s="46">
        <f>'[11]АТО-1'!$Q12</f>
        <v>8</v>
      </c>
      <c r="AB10" s="57">
        <f t="shared" si="8"/>
        <v>114.28571428571428</v>
      </c>
      <c r="AC10" s="29"/>
      <c r="AD10" s="32"/>
    </row>
    <row r="11" spans="1:32" s="33" customFormat="1" ht="18" customHeight="1" x14ac:dyDescent="0.25">
      <c r="A11" s="52" t="s">
        <v>30</v>
      </c>
      <c r="B11" s="89">
        <v>20</v>
      </c>
      <c r="C11" s="85">
        <f>[10]Шаблон!$L12+[10]Шаблон!$J12-[10]Шаблон!$K12+'[11]АТО-1'!$B13</f>
        <v>17</v>
      </c>
      <c r="D11" s="57">
        <f t="shared" si="0"/>
        <v>85</v>
      </c>
      <c r="E11" s="31">
        <v>19</v>
      </c>
      <c r="F11" s="85">
        <f>'[11]АТО-1'!$B13</f>
        <v>16</v>
      </c>
      <c r="G11" s="57">
        <f t="shared" si="1"/>
        <v>84.210526315789465</v>
      </c>
      <c r="H11" s="31">
        <v>10</v>
      </c>
      <c r="I11" s="85">
        <f>'[11]АТО-1'!$E13+[10]Шаблон!$D12</f>
        <v>1</v>
      </c>
      <c r="J11" s="57">
        <f t="shared" si="2"/>
        <v>10</v>
      </c>
      <c r="K11" s="31">
        <v>0</v>
      </c>
      <c r="L11" s="85">
        <f>'[11]АТО-1'!$J13</f>
        <v>0</v>
      </c>
      <c r="M11" s="57">
        <f t="shared" si="3"/>
        <v>0</v>
      </c>
      <c r="N11" s="31">
        <v>0</v>
      </c>
      <c r="O11" s="85">
        <f>'[11]АТО-1'!$N13+'[11]АТО-1'!$O13+[10]Шаблон!$G12</f>
        <v>0</v>
      </c>
      <c r="P11" s="57">
        <f t="shared" si="4"/>
        <v>0</v>
      </c>
      <c r="Q11" s="31">
        <v>18</v>
      </c>
      <c r="R11" s="46">
        <f>'[7]1'!$M14</f>
        <v>12</v>
      </c>
      <c r="S11" s="57">
        <f t="shared" si="5"/>
        <v>66.666666666666657</v>
      </c>
      <c r="T11" s="31">
        <v>9</v>
      </c>
      <c r="U11" s="46">
        <f>[10]Шаблон!$L12+'[11]АТО-1'!$P13</f>
        <v>7</v>
      </c>
      <c r="V11" s="57">
        <f t="shared" si="6"/>
        <v>77.777777777777786</v>
      </c>
      <c r="W11" s="31">
        <v>8</v>
      </c>
      <c r="X11" s="46">
        <f>'[11]АТО-1'!$P13</f>
        <v>6</v>
      </c>
      <c r="Y11" s="57">
        <f t="shared" si="7"/>
        <v>75</v>
      </c>
      <c r="Z11" s="31">
        <v>8</v>
      </c>
      <c r="AA11" s="46">
        <f>'[11]АТО-1'!$Q13</f>
        <v>6</v>
      </c>
      <c r="AB11" s="57">
        <f t="shared" si="8"/>
        <v>75</v>
      </c>
      <c r="AC11" s="29"/>
      <c r="AD11" s="32"/>
    </row>
    <row r="12" spans="1:32" s="33" customFormat="1" ht="18" customHeight="1" x14ac:dyDescent="0.25">
      <c r="A12" s="52" t="s">
        <v>31</v>
      </c>
      <c r="B12" s="89">
        <v>21</v>
      </c>
      <c r="C12" s="85">
        <f>[10]Шаблон!$L13+[10]Шаблон!$J13-[10]Шаблон!$K13+'[11]АТО-1'!$B14</f>
        <v>16</v>
      </c>
      <c r="D12" s="57">
        <f t="shared" si="0"/>
        <v>76.19047619047619</v>
      </c>
      <c r="E12" s="31">
        <v>21</v>
      </c>
      <c r="F12" s="85">
        <f>'[11]АТО-1'!$B14</f>
        <v>16</v>
      </c>
      <c r="G12" s="57">
        <f t="shared" si="1"/>
        <v>76.19047619047619</v>
      </c>
      <c r="H12" s="31">
        <v>7</v>
      </c>
      <c r="I12" s="85">
        <f>'[11]АТО-1'!$E14+[10]Шаблон!$D13</f>
        <v>3</v>
      </c>
      <c r="J12" s="57">
        <f t="shared" si="2"/>
        <v>42.857142857142854</v>
      </c>
      <c r="K12" s="31">
        <v>0</v>
      </c>
      <c r="L12" s="85">
        <f>'[11]АТО-1'!$J14</f>
        <v>0</v>
      </c>
      <c r="M12" s="57">
        <f t="shared" si="3"/>
        <v>0</v>
      </c>
      <c r="N12" s="31">
        <v>0</v>
      </c>
      <c r="O12" s="85">
        <f>'[11]АТО-1'!$N14+'[11]АТО-1'!$O14+[10]Шаблон!$G13</f>
        <v>0</v>
      </c>
      <c r="P12" s="57">
        <f t="shared" si="4"/>
        <v>0</v>
      </c>
      <c r="Q12" s="31">
        <v>18</v>
      </c>
      <c r="R12" s="46">
        <f>'[7]1'!$M15</f>
        <v>15</v>
      </c>
      <c r="S12" s="57">
        <f t="shared" si="5"/>
        <v>83.333333333333343</v>
      </c>
      <c r="T12" s="31">
        <v>13</v>
      </c>
      <c r="U12" s="46">
        <f>[10]Шаблон!$L13+'[11]АТО-1'!$P14</f>
        <v>11</v>
      </c>
      <c r="V12" s="57">
        <f t="shared" si="6"/>
        <v>84.615384615384613</v>
      </c>
      <c r="W12" s="31">
        <v>13</v>
      </c>
      <c r="X12" s="46">
        <f>'[11]АТО-1'!$P14</f>
        <v>11</v>
      </c>
      <c r="Y12" s="57">
        <f t="shared" si="7"/>
        <v>84.615384615384613</v>
      </c>
      <c r="Z12" s="31">
        <v>12</v>
      </c>
      <c r="AA12" s="46">
        <f>'[11]АТО-1'!$Q14</f>
        <v>11</v>
      </c>
      <c r="AB12" s="57">
        <f t="shared" si="8"/>
        <v>91.666666666666657</v>
      </c>
      <c r="AC12" s="29"/>
      <c r="AD12" s="32"/>
    </row>
    <row r="13" spans="1:32" s="33" customFormat="1" ht="18" customHeight="1" x14ac:dyDescent="0.25">
      <c r="A13" s="52" t="s">
        <v>32</v>
      </c>
      <c r="B13" s="89">
        <v>16</v>
      </c>
      <c r="C13" s="85">
        <f>[10]Шаблон!$L14+[10]Шаблон!$J14-[10]Шаблон!$K14+'[11]АТО-1'!$B15</f>
        <v>8</v>
      </c>
      <c r="D13" s="57">
        <f t="shared" si="0"/>
        <v>50</v>
      </c>
      <c r="E13" s="31">
        <v>14</v>
      </c>
      <c r="F13" s="85">
        <f>'[11]АТО-1'!$B15</f>
        <v>7</v>
      </c>
      <c r="G13" s="57">
        <f t="shared" si="1"/>
        <v>50</v>
      </c>
      <c r="H13" s="31">
        <v>3</v>
      </c>
      <c r="I13" s="85">
        <f>'[11]АТО-1'!$E15+[10]Шаблон!$D14</f>
        <v>0</v>
      </c>
      <c r="J13" s="57">
        <f t="shared" si="2"/>
        <v>0</v>
      </c>
      <c r="K13" s="31">
        <v>0</v>
      </c>
      <c r="L13" s="85">
        <f>'[11]АТО-1'!$J15</f>
        <v>0</v>
      </c>
      <c r="M13" s="57">
        <f t="shared" si="3"/>
        <v>0</v>
      </c>
      <c r="N13" s="31">
        <v>0</v>
      </c>
      <c r="O13" s="85">
        <f>'[11]АТО-1'!$N15+'[11]АТО-1'!$O15+[10]Шаблон!$G14</f>
        <v>0</v>
      </c>
      <c r="P13" s="57">
        <f t="shared" si="4"/>
        <v>0</v>
      </c>
      <c r="Q13" s="31">
        <v>10</v>
      </c>
      <c r="R13" s="46">
        <f>'[7]1'!$M16</f>
        <v>5</v>
      </c>
      <c r="S13" s="57">
        <f t="shared" si="5"/>
        <v>50</v>
      </c>
      <c r="T13" s="31">
        <v>10</v>
      </c>
      <c r="U13" s="46">
        <f>[10]Шаблон!$L14+'[11]АТО-1'!$P15</f>
        <v>3</v>
      </c>
      <c r="V13" s="57">
        <f t="shared" si="6"/>
        <v>30</v>
      </c>
      <c r="W13" s="31">
        <v>9</v>
      </c>
      <c r="X13" s="46">
        <f>'[11]АТО-1'!$P15</f>
        <v>2</v>
      </c>
      <c r="Y13" s="57">
        <f t="shared" si="7"/>
        <v>22.222222222222221</v>
      </c>
      <c r="Z13" s="31">
        <v>7</v>
      </c>
      <c r="AA13" s="46">
        <f>'[11]АТО-1'!$Q15</f>
        <v>1</v>
      </c>
      <c r="AB13" s="57">
        <f t="shared" si="8"/>
        <v>14.285714285714285</v>
      </c>
      <c r="AC13" s="29"/>
      <c r="AD13" s="32"/>
    </row>
    <row r="14" spans="1:32" s="33" customFormat="1" ht="18" customHeight="1" x14ac:dyDescent="0.25">
      <c r="A14" s="52" t="s">
        <v>33</v>
      </c>
      <c r="B14" s="89">
        <v>7</v>
      </c>
      <c r="C14" s="85">
        <f>[10]Шаблон!$L15+[10]Шаблон!$J15-[10]Шаблон!$K15+'[11]АТО-1'!$B16</f>
        <v>5</v>
      </c>
      <c r="D14" s="57">
        <f t="shared" si="0"/>
        <v>71.428571428571431</v>
      </c>
      <c r="E14" s="31">
        <v>6</v>
      </c>
      <c r="F14" s="85">
        <f>'[11]АТО-1'!$B16</f>
        <v>4</v>
      </c>
      <c r="G14" s="57">
        <f t="shared" si="1"/>
        <v>66.666666666666657</v>
      </c>
      <c r="H14" s="31">
        <v>1</v>
      </c>
      <c r="I14" s="85">
        <f>'[11]АТО-1'!$E16+[10]Шаблон!$D15</f>
        <v>1</v>
      </c>
      <c r="J14" s="57">
        <f t="shared" si="2"/>
        <v>100</v>
      </c>
      <c r="K14" s="31">
        <v>0</v>
      </c>
      <c r="L14" s="85">
        <f>'[11]АТО-1'!$J16</f>
        <v>0</v>
      </c>
      <c r="M14" s="57">
        <f t="shared" si="3"/>
        <v>0</v>
      </c>
      <c r="N14" s="31">
        <v>0</v>
      </c>
      <c r="O14" s="85">
        <f>'[11]АТО-1'!$N16+'[11]АТО-1'!$O16+[10]Шаблон!$G15</f>
        <v>1</v>
      </c>
      <c r="P14" s="57">
        <f t="shared" si="4"/>
        <v>0</v>
      </c>
      <c r="Q14" s="31">
        <v>5</v>
      </c>
      <c r="R14" s="46">
        <f>'[7]1'!$M17</f>
        <v>3</v>
      </c>
      <c r="S14" s="57">
        <f t="shared" si="5"/>
        <v>60</v>
      </c>
      <c r="T14" s="31">
        <v>6</v>
      </c>
      <c r="U14" s="46">
        <f>[10]Шаблон!$L15+'[11]АТО-1'!$P16</f>
        <v>1</v>
      </c>
      <c r="V14" s="57">
        <f t="shared" si="6"/>
        <v>16.666666666666664</v>
      </c>
      <c r="W14" s="31">
        <v>5</v>
      </c>
      <c r="X14" s="46">
        <f>'[11]АТО-1'!$P16</f>
        <v>0</v>
      </c>
      <c r="Y14" s="57">
        <f t="shared" si="7"/>
        <v>0</v>
      </c>
      <c r="Z14" s="31">
        <v>5</v>
      </c>
      <c r="AA14" s="46">
        <f>'[11]АТО-1'!$Q16</f>
        <v>0</v>
      </c>
      <c r="AB14" s="57">
        <f t="shared" si="8"/>
        <v>0</v>
      </c>
      <c r="AC14" s="29"/>
      <c r="AD14" s="32"/>
    </row>
    <row r="15" spans="1:32" s="33" customFormat="1" ht="18" customHeight="1" x14ac:dyDescent="0.25">
      <c r="A15" s="52" t="s">
        <v>34</v>
      </c>
      <c r="B15" s="89">
        <v>3</v>
      </c>
      <c r="C15" s="85">
        <f>[10]Шаблон!$L16+[10]Шаблон!$J16-[10]Шаблон!$K16+'[11]АТО-1'!$B17</f>
        <v>1</v>
      </c>
      <c r="D15" s="57">
        <f t="shared" si="0"/>
        <v>33.333333333333329</v>
      </c>
      <c r="E15" s="31">
        <v>3</v>
      </c>
      <c r="F15" s="85">
        <f>'[11]АТО-1'!$B17</f>
        <v>1</v>
      </c>
      <c r="G15" s="57">
        <f t="shared" si="1"/>
        <v>33.333333333333329</v>
      </c>
      <c r="H15" s="31">
        <v>0</v>
      </c>
      <c r="I15" s="85">
        <f>'[11]АТО-1'!$E17+[10]Шаблон!$D16</f>
        <v>1</v>
      </c>
      <c r="J15" s="57">
        <f t="shared" si="2"/>
        <v>0</v>
      </c>
      <c r="K15" s="31">
        <v>1</v>
      </c>
      <c r="L15" s="85">
        <f>'[11]АТО-1'!$J17</f>
        <v>0</v>
      </c>
      <c r="M15" s="57">
        <f t="shared" si="3"/>
        <v>0</v>
      </c>
      <c r="N15" s="31">
        <v>0</v>
      </c>
      <c r="O15" s="85">
        <f>'[11]АТО-1'!$N17+'[11]АТО-1'!$O17+[10]Шаблон!$G16</f>
        <v>0</v>
      </c>
      <c r="P15" s="57">
        <f t="shared" si="4"/>
        <v>0</v>
      </c>
      <c r="Q15" s="31">
        <v>1</v>
      </c>
      <c r="R15" s="46">
        <f>'[7]1'!$M18</f>
        <v>1</v>
      </c>
      <c r="S15" s="57">
        <f t="shared" si="5"/>
        <v>100</v>
      </c>
      <c r="T15" s="31">
        <v>1</v>
      </c>
      <c r="U15" s="46">
        <f>[10]Шаблон!$L16+'[11]АТО-1'!$P17</f>
        <v>0</v>
      </c>
      <c r="V15" s="57">
        <f t="shared" si="6"/>
        <v>0</v>
      </c>
      <c r="W15" s="31">
        <v>1</v>
      </c>
      <c r="X15" s="46">
        <f>'[11]АТО-1'!$P17</f>
        <v>0</v>
      </c>
      <c r="Y15" s="57">
        <f t="shared" si="7"/>
        <v>0</v>
      </c>
      <c r="Z15" s="31">
        <v>1</v>
      </c>
      <c r="AA15" s="46">
        <f>'[11]АТО-1'!$Q17</f>
        <v>0</v>
      </c>
      <c r="AB15" s="57">
        <f t="shared" si="8"/>
        <v>0</v>
      </c>
      <c r="AC15" s="29"/>
      <c r="AD15" s="32"/>
    </row>
    <row r="16" spans="1:32" s="33" customFormat="1" ht="18" customHeight="1" x14ac:dyDescent="0.25">
      <c r="A16" s="52" t="s">
        <v>35</v>
      </c>
      <c r="B16" s="89">
        <v>2</v>
      </c>
      <c r="C16" s="85">
        <f>[10]Шаблон!$L17+[10]Шаблон!$J17-[10]Шаблон!$K17+'[11]АТО-1'!$B18</f>
        <v>5</v>
      </c>
      <c r="D16" s="57">
        <f t="shared" si="0"/>
        <v>250</v>
      </c>
      <c r="E16" s="31">
        <v>0</v>
      </c>
      <c r="F16" s="85">
        <f>'[11]АТО-1'!$B18</f>
        <v>3</v>
      </c>
      <c r="G16" s="57">
        <f t="shared" si="1"/>
        <v>0</v>
      </c>
      <c r="H16" s="31">
        <v>0</v>
      </c>
      <c r="I16" s="85">
        <f>'[11]АТО-1'!$E18+[10]Шаблон!$D17</f>
        <v>0</v>
      </c>
      <c r="J16" s="57">
        <f t="shared" si="2"/>
        <v>0</v>
      </c>
      <c r="K16" s="31">
        <v>0</v>
      </c>
      <c r="L16" s="85">
        <f>'[11]АТО-1'!$J18</f>
        <v>0</v>
      </c>
      <c r="M16" s="57">
        <f t="shared" si="3"/>
        <v>0</v>
      </c>
      <c r="N16" s="31">
        <v>0</v>
      </c>
      <c r="O16" s="85">
        <f>'[11]АТО-1'!$N18+'[11]АТО-1'!$O18+[10]Шаблон!$G17</f>
        <v>1</v>
      </c>
      <c r="P16" s="57">
        <f t="shared" si="4"/>
        <v>0</v>
      </c>
      <c r="Q16" s="31">
        <v>0</v>
      </c>
      <c r="R16" s="46">
        <f>'[7]1'!$M19</f>
        <v>3</v>
      </c>
      <c r="S16" s="57">
        <f t="shared" si="5"/>
        <v>0</v>
      </c>
      <c r="T16" s="31">
        <v>2</v>
      </c>
      <c r="U16" s="46">
        <f>[10]Шаблон!$L17+'[11]АТО-1'!$P18</f>
        <v>4</v>
      </c>
      <c r="V16" s="57">
        <f t="shared" si="6"/>
        <v>200</v>
      </c>
      <c r="W16" s="31">
        <v>0</v>
      </c>
      <c r="X16" s="46">
        <f>'[11]АТО-1'!$P18</f>
        <v>2</v>
      </c>
      <c r="Y16" s="57">
        <f t="shared" si="7"/>
        <v>0</v>
      </c>
      <c r="Z16" s="31">
        <v>0</v>
      </c>
      <c r="AA16" s="46">
        <f>'[11]АТО-1'!$Q18</f>
        <v>2</v>
      </c>
      <c r="AB16" s="57">
        <f t="shared" si="8"/>
        <v>0</v>
      </c>
      <c r="AC16" s="29"/>
      <c r="AD16" s="32"/>
    </row>
    <row r="17" spans="1:30" s="33" customFormat="1" ht="18" customHeight="1" x14ac:dyDescent="0.25">
      <c r="A17" s="52" t="s">
        <v>36</v>
      </c>
      <c r="B17" s="89">
        <v>6</v>
      </c>
      <c r="C17" s="85">
        <f>[10]Шаблон!$L18+[10]Шаблон!$J18-[10]Шаблон!$K18+'[11]АТО-1'!$B19</f>
        <v>3</v>
      </c>
      <c r="D17" s="57">
        <f t="shared" si="0"/>
        <v>50</v>
      </c>
      <c r="E17" s="31">
        <v>6</v>
      </c>
      <c r="F17" s="85">
        <f>'[11]АТО-1'!$B19</f>
        <v>3</v>
      </c>
      <c r="G17" s="57">
        <f t="shared" si="1"/>
        <v>50</v>
      </c>
      <c r="H17" s="31">
        <v>1</v>
      </c>
      <c r="I17" s="85">
        <f>'[11]АТО-1'!$E19+[10]Шаблон!$D18</f>
        <v>0</v>
      </c>
      <c r="J17" s="57">
        <f t="shared" si="2"/>
        <v>0</v>
      </c>
      <c r="K17" s="31">
        <v>0</v>
      </c>
      <c r="L17" s="85">
        <f>'[11]АТО-1'!$J19</f>
        <v>0</v>
      </c>
      <c r="M17" s="57">
        <f t="shared" si="3"/>
        <v>0</v>
      </c>
      <c r="N17" s="31">
        <v>0</v>
      </c>
      <c r="O17" s="85">
        <f>'[11]АТО-1'!$N19+'[11]АТО-1'!$O19+[10]Шаблон!$G18</f>
        <v>0</v>
      </c>
      <c r="P17" s="57">
        <f t="shared" si="4"/>
        <v>0</v>
      </c>
      <c r="Q17" s="31">
        <v>6</v>
      </c>
      <c r="R17" s="46">
        <f>'[7]1'!$M20</f>
        <v>2</v>
      </c>
      <c r="S17" s="57">
        <f t="shared" si="5"/>
        <v>33.333333333333329</v>
      </c>
      <c r="T17" s="31">
        <v>2</v>
      </c>
      <c r="U17" s="46">
        <f>[10]Шаблон!$L18+'[11]АТО-1'!$P19</f>
        <v>2</v>
      </c>
      <c r="V17" s="57">
        <f t="shared" si="6"/>
        <v>100</v>
      </c>
      <c r="W17" s="31">
        <v>2</v>
      </c>
      <c r="X17" s="46">
        <f>'[11]АТО-1'!$P19</f>
        <v>2</v>
      </c>
      <c r="Y17" s="57">
        <f t="shared" si="7"/>
        <v>100</v>
      </c>
      <c r="Z17" s="31">
        <v>2</v>
      </c>
      <c r="AA17" s="46">
        <f>'[11]АТО-1'!$Q19</f>
        <v>2</v>
      </c>
      <c r="AB17" s="57">
        <f t="shared" si="8"/>
        <v>100</v>
      </c>
      <c r="AC17" s="29"/>
      <c r="AD17" s="32"/>
    </row>
    <row r="18" spans="1:30" s="33" customFormat="1" ht="18" customHeight="1" x14ac:dyDescent="0.25">
      <c r="A18" s="52" t="s">
        <v>37</v>
      </c>
      <c r="B18" s="89">
        <v>1</v>
      </c>
      <c r="C18" s="85">
        <f>[10]Шаблон!$L19+[10]Шаблон!$J19-[10]Шаблон!$K19+'[11]АТО-1'!$B20</f>
        <v>0</v>
      </c>
      <c r="D18" s="57">
        <f t="shared" si="0"/>
        <v>0</v>
      </c>
      <c r="E18" s="31">
        <v>1</v>
      </c>
      <c r="F18" s="85">
        <f>'[11]АТО-1'!$B20</f>
        <v>0</v>
      </c>
      <c r="G18" s="57">
        <f t="shared" si="1"/>
        <v>0</v>
      </c>
      <c r="H18" s="31">
        <v>0</v>
      </c>
      <c r="I18" s="85">
        <f>'[11]АТО-1'!$E20+[10]Шаблон!$D19</f>
        <v>0</v>
      </c>
      <c r="J18" s="57">
        <f t="shared" si="2"/>
        <v>0</v>
      </c>
      <c r="K18" s="31">
        <v>1</v>
      </c>
      <c r="L18" s="85">
        <f>'[11]АТО-1'!$J20</f>
        <v>0</v>
      </c>
      <c r="M18" s="57">
        <f t="shared" si="3"/>
        <v>0</v>
      </c>
      <c r="N18" s="31">
        <v>0</v>
      </c>
      <c r="O18" s="85">
        <f>'[11]АТО-1'!$N20+'[11]АТО-1'!$O20+[10]Шаблон!$G19</f>
        <v>0</v>
      </c>
      <c r="P18" s="57">
        <f t="shared" si="4"/>
        <v>0</v>
      </c>
      <c r="Q18" s="31">
        <v>1</v>
      </c>
      <c r="R18" s="46">
        <f>'[7]1'!$M21</f>
        <v>0</v>
      </c>
      <c r="S18" s="57">
        <f t="shared" si="5"/>
        <v>0</v>
      </c>
      <c r="T18" s="31">
        <v>1</v>
      </c>
      <c r="U18" s="46">
        <f>[10]Шаблон!$L19+'[11]АТО-1'!$P20</f>
        <v>0</v>
      </c>
      <c r="V18" s="57">
        <f t="shared" si="6"/>
        <v>0</v>
      </c>
      <c r="W18" s="31">
        <v>1</v>
      </c>
      <c r="X18" s="46">
        <f>'[11]АТО-1'!$P20</f>
        <v>0</v>
      </c>
      <c r="Y18" s="57">
        <f t="shared" si="7"/>
        <v>0</v>
      </c>
      <c r="Z18" s="31">
        <v>1</v>
      </c>
      <c r="AA18" s="46">
        <f>'[11]АТО-1'!$Q20</f>
        <v>0</v>
      </c>
      <c r="AB18" s="57">
        <f t="shared" si="8"/>
        <v>0</v>
      </c>
      <c r="AC18" s="29"/>
      <c r="AD18" s="32"/>
    </row>
    <row r="19" spans="1:30" s="33" customFormat="1" ht="18" customHeight="1" x14ac:dyDescent="0.25">
      <c r="A19" s="52" t="s">
        <v>38</v>
      </c>
      <c r="B19" s="89">
        <v>7</v>
      </c>
      <c r="C19" s="85">
        <f>[10]Шаблон!$L20+[10]Шаблон!$J20-[10]Шаблон!$K20+'[11]АТО-1'!$B21</f>
        <v>14</v>
      </c>
      <c r="D19" s="57">
        <f t="shared" si="0"/>
        <v>200</v>
      </c>
      <c r="E19" s="31">
        <v>7</v>
      </c>
      <c r="F19" s="85">
        <f>'[11]АТО-1'!$B21</f>
        <v>14</v>
      </c>
      <c r="G19" s="57">
        <f t="shared" si="1"/>
        <v>200</v>
      </c>
      <c r="H19" s="31">
        <v>1</v>
      </c>
      <c r="I19" s="85">
        <f>'[11]АТО-1'!$E21+[10]Шаблон!$D20</f>
        <v>1</v>
      </c>
      <c r="J19" s="57">
        <f t="shared" si="2"/>
        <v>100</v>
      </c>
      <c r="K19" s="31">
        <v>0</v>
      </c>
      <c r="L19" s="85">
        <f>'[11]АТО-1'!$J21</f>
        <v>0</v>
      </c>
      <c r="M19" s="57">
        <f t="shared" si="3"/>
        <v>0</v>
      </c>
      <c r="N19" s="31">
        <v>0</v>
      </c>
      <c r="O19" s="85">
        <f>'[11]АТО-1'!$N21+'[11]АТО-1'!$O21+[10]Шаблон!$G20</f>
        <v>0</v>
      </c>
      <c r="P19" s="57">
        <f t="shared" si="4"/>
        <v>0</v>
      </c>
      <c r="Q19" s="31">
        <v>6</v>
      </c>
      <c r="R19" s="46">
        <f>'[7]1'!$M22</f>
        <v>14</v>
      </c>
      <c r="S19" s="57">
        <f t="shared" si="5"/>
        <v>233.33333333333334</v>
      </c>
      <c r="T19" s="31">
        <v>3</v>
      </c>
      <c r="U19" s="46">
        <f>[10]Шаблон!$L20+'[11]АТО-1'!$P21</f>
        <v>9</v>
      </c>
      <c r="V19" s="57">
        <f t="shared" si="6"/>
        <v>300</v>
      </c>
      <c r="W19" s="31">
        <v>3</v>
      </c>
      <c r="X19" s="46">
        <f>'[11]АТО-1'!$P21</f>
        <v>9</v>
      </c>
      <c r="Y19" s="57">
        <f t="shared" si="7"/>
        <v>300</v>
      </c>
      <c r="Z19" s="31">
        <v>3</v>
      </c>
      <c r="AA19" s="46">
        <f>'[11]АТО-1'!$Q21</f>
        <v>9</v>
      </c>
      <c r="AB19" s="57">
        <f t="shared" si="8"/>
        <v>300</v>
      </c>
      <c r="AC19" s="29"/>
      <c r="AD19" s="32"/>
    </row>
    <row r="20" spans="1:30" s="33" customFormat="1" ht="18" customHeight="1" x14ac:dyDescent="0.25">
      <c r="A20" s="52" t="s">
        <v>39</v>
      </c>
      <c r="B20" s="89">
        <v>14</v>
      </c>
      <c r="C20" s="85">
        <f>[10]Шаблон!$L21+[10]Шаблон!$J21-[10]Шаблон!$K21+'[11]АТО-1'!$B22</f>
        <v>1</v>
      </c>
      <c r="D20" s="57">
        <f t="shared" si="0"/>
        <v>7.1428571428571423</v>
      </c>
      <c r="E20" s="31">
        <v>13</v>
      </c>
      <c r="F20" s="85">
        <f>'[11]АТО-1'!$B22</f>
        <v>1</v>
      </c>
      <c r="G20" s="57">
        <f t="shared" si="1"/>
        <v>7.6923076923076925</v>
      </c>
      <c r="H20" s="31">
        <v>2</v>
      </c>
      <c r="I20" s="85">
        <f>'[11]АТО-1'!$E22+[10]Шаблон!$D21</f>
        <v>0</v>
      </c>
      <c r="J20" s="57">
        <f t="shared" si="2"/>
        <v>0</v>
      </c>
      <c r="K20" s="31">
        <v>0</v>
      </c>
      <c r="L20" s="85">
        <f>'[11]АТО-1'!$J22</f>
        <v>0</v>
      </c>
      <c r="M20" s="57">
        <f t="shared" si="3"/>
        <v>0</v>
      </c>
      <c r="N20" s="31">
        <v>2</v>
      </c>
      <c r="O20" s="85">
        <f>'[11]АТО-1'!$N22+'[11]АТО-1'!$O22+[10]Шаблон!$G21</f>
        <v>0</v>
      </c>
      <c r="P20" s="57">
        <f t="shared" si="4"/>
        <v>0</v>
      </c>
      <c r="Q20" s="31">
        <v>12</v>
      </c>
      <c r="R20" s="46">
        <f>'[7]1'!$M23</f>
        <v>1</v>
      </c>
      <c r="S20" s="57">
        <f t="shared" si="5"/>
        <v>8.3333333333333321</v>
      </c>
      <c r="T20" s="31">
        <v>8</v>
      </c>
      <c r="U20" s="46">
        <f>[10]Шаблон!$L21+'[11]АТО-1'!$P22</f>
        <v>1</v>
      </c>
      <c r="V20" s="57">
        <f t="shared" si="6"/>
        <v>12.5</v>
      </c>
      <c r="W20" s="31">
        <v>7</v>
      </c>
      <c r="X20" s="46">
        <f>'[11]АТО-1'!$P22</f>
        <v>1</v>
      </c>
      <c r="Y20" s="57">
        <f t="shared" si="7"/>
        <v>14.285714285714285</v>
      </c>
      <c r="Z20" s="31">
        <v>5</v>
      </c>
      <c r="AA20" s="46">
        <f>'[11]АТО-1'!$Q22</f>
        <v>1</v>
      </c>
      <c r="AB20" s="57">
        <f t="shared" si="8"/>
        <v>20</v>
      </c>
      <c r="AC20" s="29"/>
      <c r="AD20" s="32"/>
    </row>
    <row r="21" spans="1:30" s="33" customFormat="1" ht="18" customHeight="1" x14ac:dyDescent="0.25">
      <c r="A21" s="52" t="s">
        <v>40</v>
      </c>
      <c r="B21" s="89">
        <v>12</v>
      </c>
      <c r="C21" s="85">
        <f>[10]Шаблон!$L22+[10]Шаблон!$J22-[10]Шаблон!$K22+'[11]АТО-1'!$B23</f>
        <v>4</v>
      </c>
      <c r="D21" s="57">
        <f t="shared" si="0"/>
        <v>33.333333333333329</v>
      </c>
      <c r="E21" s="31">
        <v>12</v>
      </c>
      <c r="F21" s="85">
        <f>'[11]АТО-1'!$B23</f>
        <v>4</v>
      </c>
      <c r="G21" s="57">
        <f t="shared" si="1"/>
        <v>33.333333333333329</v>
      </c>
      <c r="H21" s="31">
        <v>0</v>
      </c>
      <c r="I21" s="85">
        <f>'[11]АТО-1'!$E23+[10]Шаблон!$D22</f>
        <v>1</v>
      </c>
      <c r="J21" s="57">
        <f t="shared" si="2"/>
        <v>0</v>
      </c>
      <c r="K21" s="31">
        <v>2</v>
      </c>
      <c r="L21" s="85">
        <f>'[11]АТО-1'!$J23</f>
        <v>0</v>
      </c>
      <c r="M21" s="57">
        <f t="shared" si="3"/>
        <v>0</v>
      </c>
      <c r="N21" s="31">
        <v>0</v>
      </c>
      <c r="O21" s="85">
        <f>'[11]АТО-1'!$N23+'[11]АТО-1'!$O23+[10]Шаблон!$G22</f>
        <v>0</v>
      </c>
      <c r="P21" s="57">
        <f t="shared" si="4"/>
        <v>0</v>
      </c>
      <c r="Q21" s="31">
        <v>8</v>
      </c>
      <c r="R21" s="46">
        <f>'[7]1'!$M24</f>
        <v>3</v>
      </c>
      <c r="S21" s="57">
        <f t="shared" si="5"/>
        <v>37.5</v>
      </c>
      <c r="T21" s="31">
        <v>4</v>
      </c>
      <c r="U21" s="46">
        <f>[10]Шаблон!$L22+'[11]АТО-1'!$P23</f>
        <v>2</v>
      </c>
      <c r="V21" s="57">
        <f t="shared" si="6"/>
        <v>50</v>
      </c>
      <c r="W21" s="31">
        <v>4</v>
      </c>
      <c r="X21" s="46">
        <f>'[11]АТО-1'!$P23</f>
        <v>2</v>
      </c>
      <c r="Y21" s="57">
        <f t="shared" si="7"/>
        <v>50</v>
      </c>
      <c r="Z21" s="31">
        <v>3</v>
      </c>
      <c r="AA21" s="46">
        <f>'[11]АТО-1'!$Q23</f>
        <v>2</v>
      </c>
      <c r="AB21" s="57">
        <f t="shared" si="8"/>
        <v>66.666666666666657</v>
      </c>
      <c r="AC21" s="29"/>
      <c r="AD21" s="32"/>
    </row>
    <row r="22" spans="1:30" s="33" customFormat="1" ht="18" customHeight="1" x14ac:dyDescent="0.25">
      <c r="A22" s="52" t="s">
        <v>41</v>
      </c>
      <c r="B22" s="89">
        <v>0</v>
      </c>
      <c r="C22" s="85">
        <f>[10]Шаблон!$L23+[10]Шаблон!$J23-[10]Шаблон!$K23+'[11]АТО-1'!$B24</f>
        <v>0</v>
      </c>
      <c r="D22" s="57">
        <f t="shared" si="0"/>
        <v>0</v>
      </c>
      <c r="E22" s="31">
        <v>0</v>
      </c>
      <c r="F22" s="85">
        <f>'[11]АТО-1'!$B24</f>
        <v>0</v>
      </c>
      <c r="G22" s="57">
        <f t="shared" si="1"/>
        <v>0</v>
      </c>
      <c r="H22" s="31">
        <v>0</v>
      </c>
      <c r="I22" s="85">
        <f>'[11]АТО-1'!$E24+[10]Шаблон!$D23</f>
        <v>0</v>
      </c>
      <c r="J22" s="57">
        <f t="shared" si="2"/>
        <v>0</v>
      </c>
      <c r="K22" s="31">
        <v>0</v>
      </c>
      <c r="L22" s="85">
        <f>'[11]АТО-1'!$J24</f>
        <v>0</v>
      </c>
      <c r="M22" s="57">
        <f t="shared" si="3"/>
        <v>0</v>
      </c>
      <c r="N22" s="31">
        <v>0</v>
      </c>
      <c r="O22" s="85">
        <f>'[11]АТО-1'!$N24+'[11]АТО-1'!$O24+[10]Шаблон!$G23</f>
        <v>0</v>
      </c>
      <c r="P22" s="57">
        <f t="shared" si="4"/>
        <v>0</v>
      </c>
      <c r="Q22" s="31">
        <v>0</v>
      </c>
      <c r="R22" s="46">
        <f>'[7]1'!$M25</f>
        <v>0</v>
      </c>
      <c r="S22" s="57">
        <f t="shared" si="5"/>
        <v>0</v>
      </c>
      <c r="T22" s="31">
        <v>0</v>
      </c>
      <c r="U22" s="46">
        <f>[10]Шаблон!$L23+'[11]АТО-1'!$P24</f>
        <v>0</v>
      </c>
      <c r="V22" s="57">
        <f t="shared" si="6"/>
        <v>0</v>
      </c>
      <c r="W22" s="31">
        <v>0</v>
      </c>
      <c r="X22" s="46">
        <f>'[11]АТО-1'!$P24</f>
        <v>0</v>
      </c>
      <c r="Y22" s="57">
        <f t="shared" si="7"/>
        <v>0</v>
      </c>
      <c r="Z22" s="31">
        <v>0</v>
      </c>
      <c r="AA22" s="46">
        <f>'[11]АТО-1'!$Q24</f>
        <v>0</v>
      </c>
      <c r="AB22" s="57">
        <f t="shared" si="8"/>
        <v>0</v>
      </c>
      <c r="AC22" s="29"/>
      <c r="AD22" s="32"/>
    </row>
    <row r="23" spans="1:30" s="33" customFormat="1" ht="18" customHeight="1" x14ac:dyDescent="0.25">
      <c r="A23" s="52" t="s">
        <v>42</v>
      </c>
      <c r="B23" s="89">
        <v>0</v>
      </c>
      <c r="C23" s="85">
        <f>[10]Шаблон!$L24+[10]Шаблон!$J24-[10]Шаблон!$K24+'[11]АТО-1'!$B25</f>
        <v>0</v>
      </c>
      <c r="D23" s="57">
        <f t="shared" si="0"/>
        <v>0</v>
      </c>
      <c r="E23" s="31">
        <v>0</v>
      </c>
      <c r="F23" s="85">
        <f>'[11]АТО-1'!$B25</f>
        <v>0</v>
      </c>
      <c r="G23" s="57">
        <f t="shared" si="1"/>
        <v>0</v>
      </c>
      <c r="H23" s="31">
        <v>0</v>
      </c>
      <c r="I23" s="85">
        <f>'[11]АТО-1'!$E25+[10]Шаблон!$D24</f>
        <v>0</v>
      </c>
      <c r="J23" s="57">
        <f t="shared" si="2"/>
        <v>0</v>
      </c>
      <c r="K23" s="31">
        <v>0</v>
      </c>
      <c r="L23" s="85">
        <f>'[11]АТО-1'!$J25</f>
        <v>0</v>
      </c>
      <c r="M23" s="57">
        <f t="shared" si="3"/>
        <v>0</v>
      </c>
      <c r="N23" s="31">
        <v>0</v>
      </c>
      <c r="O23" s="85">
        <f>'[11]АТО-1'!$N25+'[11]АТО-1'!$O25+[10]Шаблон!$G24</f>
        <v>0</v>
      </c>
      <c r="P23" s="57">
        <f t="shared" si="4"/>
        <v>0</v>
      </c>
      <c r="Q23" s="31">
        <v>0</v>
      </c>
      <c r="R23" s="46">
        <f>'[7]1'!$M26</f>
        <v>0</v>
      </c>
      <c r="S23" s="57">
        <f t="shared" si="5"/>
        <v>0</v>
      </c>
      <c r="T23" s="31">
        <v>7</v>
      </c>
      <c r="U23" s="46">
        <f>[10]Шаблон!$L24+'[11]АТО-1'!$P25</f>
        <v>0</v>
      </c>
      <c r="V23" s="57">
        <f t="shared" si="6"/>
        <v>0</v>
      </c>
      <c r="W23" s="31">
        <v>7</v>
      </c>
      <c r="X23" s="46">
        <f>'[11]АТО-1'!$P25</f>
        <v>0</v>
      </c>
      <c r="Y23" s="57">
        <f t="shared" si="7"/>
        <v>0</v>
      </c>
      <c r="Z23" s="31">
        <v>0</v>
      </c>
      <c r="AA23" s="46">
        <f>'[11]АТО-1'!$Q25</f>
        <v>0</v>
      </c>
      <c r="AB23" s="57">
        <f t="shared" si="8"/>
        <v>0</v>
      </c>
      <c r="AC23" s="29"/>
      <c r="AD23" s="32"/>
    </row>
    <row r="24" spans="1:30" s="33" customFormat="1" ht="18" customHeight="1" x14ac:dyDescent="0.25">
      <c r="A24" s="52" t="s">
        <v>43</v>
      </c>
      <c r="B24" s="89">
        <v>15</v>
      </c>
      <c r="C24" s="85">
        <f>[10]Шаблон!$L25+[10]Шаблон!$J25-[10]Шаблон!$K25+'[11]АТО-1'!$B26</f>
        <v>14</v>
      </c>
      <c r="D24" s="57">
        <f t="shared" si="0"/>
        <v>93.333333333333329</v>
      </c>
      <c r="E24" s="31">
        <v>14</v>
      </c>
      <c r="F24" s="85">
        <f>'[11]АТО-1'!$B26</f>
        <v>13</v>
      </c>
      <c r="G24" s="57">
        <f t="shared" si="1"/>
        <v>92.857142857142861</v>
      </c>
      <c r="H24" s="31">
        <v>6</v>
      </c>
      <c r="I24" s="85">
        <f>'[11]АТО-1'!$E26+[10]Шаблон!$D25</f>
        <v>3</v>
      </c>
      <c r="J24" s="57">
        <f t="shared" si="2"/>
        <v>50</v>
      </c>
      <c r="K24" s="31">
        <v>0</v>
      </c>
      <c r="L24" s="85">
        <f>'[11]АТО-1'!$J26</f>
        <v>0</v>
      </c>
      <c r="M24" s="57">
        <f t="shared" si="3"/>
        <v>0</v>
      </c>
      <c r="N24" s="31">
        <v>0</v>
      </c>
      <c r="O24" s="85">
        <f>'[11]АТО-1'!$N26+'[11]АТО-1'!$O26+[10]Шаблон!$G25</f>
        <v>0</v>
      </c>
      <c r="P24" s="57">
        <f t="shared" si="4"/>
        <v>0</v>
      </c>
      <c r="Q24" s="31">
        <v>14</v>
      </c>
      <c r="R24" s="46">
        <f>'[7]1'!$M27</f>
        <v>13</v>
      </c>
      <c r="S24" s="57">
        <f t="shared" si="5"/>
        <v>92.857142857142861</v>
      </c>
      <c r="T24" s="31">
        <v>1</v>
      </c>
      <c r="U24" s="46">
        <f>[10]Шаблон!$L25+'[11]АТО-1'!$P26</f>
        <v>7</v>
      </c>
      <c r="V24" s="57">
        <f t="shared" si="6"/>
        <v>700</v>
      </c>
      <c r="W24" s="31">
        <v>0</v>
      </c>
      <c r="X24" s="46">
        <f>'[11]АТО-1'!$P26</f>
        <v>6</v>
      </c>
      <c r="Y24" s="57">
        <f t="shared" si="7"/>
        <v>0</v>
      </c>
      <c r="Z24" s="31">
        <v>4</v>
      </c>
      <c r="AA24" s="46">
        <f>'[11]АТО-1'!$Q26</f>
        <v>6</v>
      </c>
      <c r="AB24" s="57">
        <f t="shared" si="8"/>
        <v>150</v>
      </c>
      <c r="AC24" s="29"/>
      <c r="AD24" s="32"/>
    </row>
    <row r="25" spans="1:30" s="33" customFormat="1" ht="18" customHeight="1" x14ac:dyDescent="0.25">
      <c r="A25" s="53" t="s">
        <v>44</v>
      </c>
      <c r="B25" s="89">
        <v>4</v>
      </c>
      <c r="C25" s="85">
        <f>[10]Шаблон!$L26+[10]Шаблон!$J26-[10]Шаблон!$K26+'[11]АТО-1'!$B27</f>
        <v>2</v>
      </c>
      <c r="D25" s="57">
        <f t="shared" si="0"/>
        <v>50</v>
      </c>
      <c r="E25" s="31">
        <v>4</v>
      </c>
      <c r="F25" s="85">
        <f>'[11]АТО-1'!$B27</f>
        <v>2</v>
      </c>
      <c r="G25" s="57">
        <f t="shared" si="1"/>
        <v>50</v>
      </c>
      <c r="H25" s="31">
        <v>3</v>
      </c>
      <c r="I25" s="85">
        <f>'[11]АТО-1'!$E27+[10]Шаблон!$D26</f>
        <v>1</v>
      </c>
      <c r="J25" s="57">
        <f t="shared" si="2"/>
        <v>33.333333333333329</v>
      </c>
      <c r="K25" s="31">
        <v>0</v>
      </c>
      <c r="L25" s="85">
        <f>'[11]АТО-1'!$J27</f>
        <v>0</v>
      </c>
      <c r="M25" s="57">
        <f t="shared" si="3"/>
        <v>0</v>
      </c>
      <c r="N25" s="31">
        <v>0</v>
      </c>
      <c r="O25" s="85">
        <f>'[11]АТО-1'!$N27+'[11]АТО-1'!$O27+[10]Шаблон!$G26</f>
        <v>0</v>
      </c>
      <c r="P25" s="57">
        <f t="shared" si="4"/>
        <v>0</v>
      </c>
      <c r="Q25" s="31">
        <v>3</v>
      </c>
      <c r="R25" s="46">
        <f>'[7]1'!$M28</f>
        <v>2</v>
      </c>
      <c r="S25" s="57">
        <f t="shared" si="5"/>
        <v>66.666666666666657</v>
      </c>
      <c r="T25" s="31">
        <v>0</v>
      </c>
      <c r="U25" s="46">
        <f>[10]Шаблон!$L26+'[11]АТО-1'!$P27</f>
        <v>0</v>
      </c>
      <c r="V25" s="57">
        <f t="shared" si="6"/>
        <v>0</v>
      </c>
      <c r="W25" s="31">
        <v>0</v>
      </c>
      <c r="X25" s="46">
        <f>'[11]АТО-1'!$P27</f>
        <v>0</v>
      </c>
      <c r="Y25" s="57">
        <f t="shared" si="7"/>
        <v>0</v>
      </c>
      <c r="Z25" s="31">
        <v>0</v>
      </c>
      <c r="AA25" s="46">
        <f>'[11]АТО-1'!$Q27</f>
        <v>0</v>
      </c>
      <c r="AB25" s="57">
        <f t="shared" si="8"/>
        <v>0</v>
      </c>
      <c r="AC25" s="29"/>
      <c r="AD25" s="32"/>
    </row>
    <row r="26" spans="1:30" s="33" customFormat="1" ht="18" customHeight="1" x14ac:dyDescent="0.25">
      <c r="A26" s="52" t="s">
        <v>45</v>
      </c>
      <c r="B26" s="89">
        <v>248</v>
      </c>
      <c r="C26" s="85">
        <f>[10]Шаблон!$L27+[10]Шаблон!$J27-[10]Шаблон!$K27+'[11]АТО-1'!$B28</f>
        <v>276</v>
      </c>
      <c r="D26" s="57">
        <f t="shared" si="0"/>
        <v>111.29032258064515</v>
      </c>
      <c r="E26" s="31">
        <v>197</v>
      </c>
      <c r="F26" s="85">
        <f>'[11]АТО-1'!$B28</f>
        <v>217</v>
      </c>
      <c r="G26" s="57">
        <f t="shared" si="1"/>
        <v>110.1522842639594</v>
      </c>
      <c r="H26" s="31">
        <v>40</v>
      </c>
      <c r="I26" s="85">
        <f>'[11]АТО-1'!$E28+[10]Шаблон!$D27</f>
        <v>36</v>
      </c>
      <c r="J26" s="57">
        <f t="shared" si="2"/>
        <v>90</v>
      </c>
      <c r="K26" s="31">
        <v>2</v>
      </c>
      <c r="L26" s="85">
        <f>'[11]АТО-1'!$J28</f>
        <v>2</v>
      </c>
      <c r="M26" s="57">
        <f t="shared" si="3"/>
        <v>100</v>
      </c>
      <c r="N26" s="31">
        <v>0</v>
      </c>
      <c r="O26" s="85">
        <f>'[11]АТО-1'!$N28+'[11]АТО-1'!$O28+[10]Шаблон!$G27</f>
        <v>0</v>
      </c>
      <c r="P26" s="57">
        <f t="shared" si="4"/>
        <v>0</v>
      </c>
      <c r="Q26" s="31">
        <v>126</v>
      </c>
      <c r="R26" s="46">
        <f>'[7]1'!$M29</f>
        <v>121</v>
      </c>
      <c r="S26" s="57">
        <f t="shared" si="5"/>
        <v>96.031746031746039</v>
      </c>
      <c r="T26" s="31">
        <v>165</v>
      </c>
      <c r="U26" s="46">
        <f>[10]Шаблон!$L27+'[11]АТО-1'!$P28</f>
        <v>147</v>
      </c>
      <c r="V26" s="57">
        <f t="shared" si="6"/>
        <v>89.090909090909093</v>
      </c>
      <c r="W26" s="31">
        <v>116</v>
      </c>
      <c r="X26" s="46">
        <f>'[11]АТО-1'!$P28</f>
        <v>97</v>
      </c>
      <c r="Y26" s="57">
        <f t="shared" si="7"/>
        <v>83.620689655172413</v>
      </c>
      <c r="Z26" s="31">
        <v>94</v>
      </c>
      <c r="AA26" s="46">
        <f>'[11]АТО-1'!$Q28</f>
        <v>83</v>
      </c>
      <c r="AB26" s="57">
        <f t="shared" si="8"/>
        <v>88.297872340425528</v>
      </c>
      <c r="AC26" s="29"/>
      <c r="AD26" s="32"/>
    </row>
    <row r="27" spans="1:30" s="33" customFormat="1" ht="18" customHeight="1" x14ac:dyDescent="0.25">
      <c r="A27" s="52" t="s">
        <v>46</v>
      </c>
      <c r="B27" s="89">
        <v>55</v>
      </c>
      <c r="C27" s="85">
        <f>[10]Шаблон!$L28+[10]Шаблон!$J28-[10]Шаблон!$K28+'[11]АТО-1'!$B29</f>
        <v>66</v>
      </c>
      <c r="D27" s="57">
        <f t="shared" si="0"/>
        <v>120</v>
      </c>
      <c r="E27" s="31">
        <v>26</v>
      </c>
      <c r="F27" s="85">
        <f>'[11]АТО-1'!$B29</f>
        <v>23</v>
      </c>
      <c r="G27" s="57">
        <f t="shared" si="1"/>
        <v>88.461538461538453</v>
      </c>
      <c r="H27" s="31">
        <v>5</v>
      </c>
      <c r="I27" s="85">
        <f>'[11]АТО-1'!$E29+[10]Шаблон!$D28</f>
        <v>5</v>
      </c>
      <c r="J27" s="57">
        <f t="shared" si="2"/>
        <v>100</v>
      </c>
      <c r="K27" s="31">
        <v>1</v>
      </c>
      <c r="L27" s="85">
        <f>'[11]АТО-1'!$J29</f>
        <v>0</v>
      </c>
      <c r="M27" s="57">
        <f t="shared" si="3"/>
        <v>0</v>
      </c>
      <c r="N27" s="31">
        <v>1</v>
      </c>
      <c r="O27" s="85">
        <f>'[11]АТО-1'!$N29+'[11]АТО-1'!$O29+[10]Шаблон!$G28</f>
        <v>0</v>
      </c>
      <c r="P27" s="57">
        <f t="shared" si="4"/>
        <v>0</v>
      </c>
      <c r="Q27" s="31">
        <v>25</v>
      </c>
      <c r="R27" s="46">
        <f>'[7]1'!$M30</f>
        <v>21</v>
      </c>
      <c r="S27" s="57">
        <f t="shared" si="5"/>
        <v>84</v>
      </c>
      <c r="T27" s="31">
        <v>40</v>
      </c>
      <c r="U27" s="46">
        <f>[10]Шаблон!$L28+'[11]АТО-1'!$P29</f>
        <v>53</v>
      </c>
      <c r="V27" s="57">
        <f t="shared" si="6"/>
        <v>132.5</v>
      </c>
      <c r="W27" s="31">
        <v>11</v>
      </c>
      <c r="X27" s="46">
        <f>'[11]АТО-1'!$P29</f>
        <v>12</v>
      </c>
      <c r="Y27" s="57">
        <f t="shared" si="7"/>
        <v>109.09090909090908</v>
      </c>
      <c r="Z27" s="31">
        <v>11</v>
      </c>
      <c r="AA27" s="46">
        <f>'[11]АТО-1'!$Q29</f>
        <v>11</v>
      </c>
      <c r="AB27" s="57">
        <f t="shared" si="8"/>
        <v>100</v>
      </c>
      <c r="AC27" s="29"/>
      <c r="AD27" s="32"/>
    </row>
    <row r="28" spans="1:30" s="33" customFormat="1" ht="18" customHeight="1" x14ac:dyDescent="0.25">
      <c r="A28" s="54" t="s">
        <v>47</v>
      </c>
      <c r="B28" s="89">
        <v>38</v>
      </c>
      <c r="C28" s="85">
        <f>[10]Шаблон!$L29+[10]Шаблон!$J29-[10]Шаблон!$K29+'[11]АТО-1'!$B30</f>
        <v>40</v>
      </c>
      <c r="D28" s="57">
        <f t="shared" si="0"/>
        <v>105.26315789473684</v>
      </c>
      <c r="E28" s="31">
        <v>32</v>
      </c>
      <c r="F28" s="85">
        <f>'[11]АТО-1'!$B30</f>
        <v>32</v>
      </c>
      <c r="G28" s="57">
        <f t="shared" si="1"/>
        <v>100</v>
      </c>
      <c r="H28" s="31">
        <v>6</v>
      </c>
      <c r="I28" s="85">
        <f>'[11]АТО-1'!$E30+[10]Шаблон!$D29</f>
        <v>3</v>
      </c>
      <c r="J28" s="57">
        <f t="shared" si="2"/>
        <v>50</v>
      </c>
      <c r="K28" s="31">
        <v>1</v>
      </c>
      <c r="L28" s="85">
        <f>'[11]АТО-1'!$J30</f>
        <v>0</v>
      </c>
      <c r="M28" s="57">
        <f t="shared" si="3"/>
        <v>0</v>
      </c>
      <c r="N28" s="31">
        <v>0</v>
      </c>
      <c r="O28" s="85">
        <f>'[11]АТО-1'!$N30+'[11]АТО-1'!$O30+[10]Шаблон!$G29</f>
        <v>0</v>
      </c>
      <c r="P28" s="57">
        <f t="shared" si="4"/>
        <v>0</v>
      </c>
      <c r="Q28" s="31">
        <v>31</v>
      </c>
      <c r="R28" s="46">
        <f>'[7]1'!$M31</f>
        <v>32</v>
      </c>
      <c r="S28" s="57">
        <f t="shared" si="5"/>
        <v>103.2258064516129</v>
      </c>
      <c r="T28" s="31">
        <v>18</v>
      </c>
      <c r="U28" s="46">
        <f>[10]Шаблон!$L29+'[11]АТО-1'!$P30</f>
        <v>26</v>
      </c>
      <c r="V28" s="57">
        <f t="shared" si="6"/>
        <v>144.44444444444443</v>
      </c>
      <c r="W28" s="31">
        <v>12</v>
      </c>
      <c r="X28" s="46">
        <f>'[11]АТО-1'!$P30</f>
        <v>19</v>
      </c>
      <c r="Y28" s="57">
        <f t="shared" si="7"/>
        <v>158.33333333333331</v>
      </c>
      <c r="Z28" s="31">
        <v>11</v>
      </c>
      <c r="AA28" s="46">
        <f>'[11]АТО-1'!$Q30</f>
        <v>18</v>
      </c>
      <c r="AB28" s="57">
        <f t="shared" si="8"/>
        <v>163.63636363636365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80" zoomScaleNormal="70" zoomScaleSheetLayoutView="80" workbookViewId="0">
      <selection activeCell="B9" sqref="B9"/>
    </sheetView>
  </sheetViews>
  <sheetFormatPr defaultColWidth="8" defaultRowHeight="12.75" x14ac:dyDescent="0.2"/>
  <cols>
    <col min="1" max="1" width="60.85546875" style="2" customWidth="1"/>
    <col min="2" max="2" width="15.5703125" style="2" customWidth="1"/>
    <col min="3" max="3" width="13.5703125" style="2" customWidth="1"/>
    <col min="4" max="4" width="13.85546875" style="2" customWidth="1"/>
    <col min="5" max="5" width="14.42578125" style="2" customWidth="1"/>
    <col min="6" max="16384" width="8" style="2"/>
  </cols>
  <sheetData>
    <row r="1" spans="1:11" ht="81" customHeight="1" x14ac:dyDescent="0.2">
      <c r="A1" s="90" t="s">
        <v>50</v>
      </c>
      <c r="B1" s="90"/>
      <c r="C1" s="90"/>
      <c r="D1" s="90"/>
      <c r="E1" s="90"/>
    </row>
    <row r="2" spans="1:11" ht="28.5" customHeight="1" x14ac:dyDescent="0.2">
      <c r="A2" s="115" t="s">
        <v>21</v>
      </c>
      <c r="B2" s="115"/>
      <c r="C2" s="115"/>
      <c r="D2" s="115"/>
      <c r="E2" s="115"/>
    </row>
    <row r="3" spans="1:11" s="3" customFormat="1" ht="23.25" customHeight="1" x14ac:dyDescent="0.25">
      <c r="A3" s="95" t="s">
        <v>0</v>
      </c>
      <c r="B3" s="91" t="s">
        <v>74</v>
      </c>
      <c r="C3" s="91" t="s">
        <v>75</v>
      </c>
      <c r="D3" s="93" t="s">
        <v>1</v>
      </c>
      <c r="E3" s="94"/>
    </row>
    <row r="4" spans="1:11" s="3" customFormat="1" ht="42" customHeight="1" x14ac:dyDescent="0.25">
      <c r="A4" s="96"/>
      <c r="B4" s="92"/>
      <c r="C4" s="92"/>
      <c r="D4" s="4" t="s">
        <v>2</v>
      </c>
      <c r="E4" s="5" t="s">
        <v>59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31.5" customHeight="1" x14ac:dyDescent="0.25">
      <c r="A6" s="9" t="s">
        <v>52</v>
      </c>
      <c r="B6" s="58">
        <f>'8'!B7</f>
        <v>199</v>
      </c>
      <c r="C6" s="58">
        <f>'8'!C7</f>
        <v>204</v>
      </c>
      <c r="D6" s="55">
        <f>IF(B6=0,0,C6/B6)*100</f>
        <v>102.51256281407035</v>
      </c>
      <c r="E6" s="49">
        <f>C6-B6</f>
        <v>5</v>
      </c>
      <c r="K6" s="11"/>
    </row>
    <row r="7" spans="1:11" s="3" customFormat="1" ht="31.5" customHeight="1" x14ac:dyDescent="0.25">
      <c r="A7" s="9" t="s">
        <v>53</v>
      </c>
      <c r="B7" s="58">
        <f>'8'!E7</f>
        <v>128</v>
      </c>
      <c r="C7" s="58">
        <f>'8'!F7</f>
        <v>125</v>
      </c>
      <c r="D7" s="55">
        <f t="shared" ref="D7:D11" si="0">IF(B7=0,0,C7/B7)*100</f>
        <v>97.65625</v>
      </c>
      <c r="E7" s="49">
        <f t="shared" ref="E7:E11" si="1">C7-B7</f>
        <v>-3</v>
      </c>
      <c r="K7" s="11"/>
    </row>
    <row r="8" spans="1:11" s="3" customFormat="1" ht="54.75" customHeight="1" x14ac:dyDescent="0.25">
      <c r="A8" s="12" t="s">
        <v>54</v>
      </c>
      <c r="B8" s="58">
        <f>'8'!H7</f>
        <v>33</v>
      </c>
      <c r="C8" s="58">
        <f>'8'!I7</f>
        <v>28</v>
      </c>
      <c r="D8" s="55">
        <f t="shared" si="0"/>
        <v>84.848484848484844</v>
      </c>
      <c r="E8" s="49">
        <f t="shared" si="1"/>
        <v>-5</v>
      </c>
      <c r="K8" s="11"/>
    </row>
    <row r="9" spans="1:11" s="3" customFormat="1" ht="35.25" customHeight="1" x14ac:dyDescent="0.25">
      <c r="A9" s="13" t="s">
        <v>55</v>
      </c>
      <c r="B9" s="58">
        <f>'8'!K7</f>
        <v>3</v>
      </c>
      <c r="C9" s="58">
        <f>'8'!L7</f>
        <v>2</v>
      </c>
      <c r="D9" s="55">
        <f t="shared" si="0"/>
        <v>66.666666666666657</v>
      </c>
      <c r="E9" s="49">
        <f t="shared" si="1"/>
        <v>-1</v>
      </c>
      <c r="K9" s="11"/>
    </row>
    <row r="10" spans="1:11" s="3" customFormat="1" ht="45.75" customHeight="1" x14ac:dyDescent="0.25">
      <c r="A10" s="13" t="s">
        <v>18</v>
      </c>
      <c r="B10" s="58">
        <f>'8'!N7</f>
        <v>4</v>
      </c>
      <c r="C10" s="58">
        <f>'8'!O7</f>
        <v>4</v>
      </c>
      <c r="D10" s="55">
        <f t="shared" si="0"/>
        <v>100</v>
      </c>
      <c r="E10" s="49">
        <f t="shared" si="1"/>
        <v>0</v>
      </c>
      <c r="K10" s="11"/>
    </row>
    <row r="11" spans="1:11" s="3" customFormat="1" ht="55.5" customHeight="1" x14ac:dyDescent="0.25">
      <c r="A11" s="13" t="s">
        <v>56</v>
      </c>
      <c r="B11" s="58">
        <f>'8'!Q7</f>
        <v>93</v>
      </c>
      <c r="C11" s="58">
        <f>'8'!R7</f>
        <v>93</v>
      </c>
      <c r="D11" s="55">
        <f t="shared" si="0"/>
        <v>100</v>
      </c>
      <c r="E11" s="49">
        <f t="shared" si="1"/>
        <v>0</v>
      </c>
      <c r="K11" s="11"/>
    </row>
    <row r="12" spans="1:11" s="3" customFormat="1" ht="12.75" customHeight="1" x14ac:dyDescent="0.25">
      <c r="A12" s="97" t="s">
        <v>4</v>
      </c>
      <c r="B12" s="98"/>
      <c r="C12" s="98"/>
      <c r="D12" s="98"/>
      <c r="E12" s="98"/>
      <c r="K12" s="11"/>
    </row>
    <row r="13" spans="1:11" s="3" customFormat="1" ht="15" customHeight="1" x14ac:dyDescent="0.25">
      <c r="A13" s="99"/>
      <c r="B13" s="100"/>
      <c r="C13" s="100"/>
      <c r="D13" s="100"/>
      <c r="E13" s="100"/>
      <c r="K13" s="11"/>
    </row>
    <row r="14" spans="1:11" s="3" customFormat="1" ht="20.25" customHeight="1" x14ac:dyDescent="0.25">
      <c r="A14" s="95" t="s">
        <v>0</v>
      </c>
      <c r="B14" s="101" t="s">
        <v>76</v>
      </c>
      <c r="C14" s="101" t="s">
        <v>77</v>
      </c>
      <c r="D14" s="93" t="s">
        <v>1</v>
      </c>
      <c r="E14" s="94"/>
      <c r="K14" s="11"/>
    </row>
    <row r="15" spans="1:11" ht="35.25" customHeight="1" x14ac:dyDescent="0.2">
      <c r="A15" s="96"/>
      <c r="B15" s="101"/>
      <c r="C15" s="101"/>
      <c r="D15" s="4" t="s">
        <v>2</v>
      </c>
      <c r="E15" s="5" t="s">
        <v>59</v>
      </c>
      <c r="K15" s="11"/>
    </row>
    <row r="16" spans="1:11" ht="24" customHeight="1" x14ac:dyDescent="0.2">
      <c r="A16" s="9" t="s">
        <v>52</v>
      </c>
      <c r="B16" s="59">
        <f>'8'!T7</f>
        <v>144</v>
      </c>
      <c r="C16" s="59">
        <f>'8'!U7</f>
        <v>109</v>
      </c>
      <c r="D16" s="48">
        <f t="shared" ref="D16:D18" si="2">C16/B16%</f>
        <v>75.694444444444443</v>
      </c>
      <c r="E16" s="49">
        <f t="shared" ref="E16:E18" si="3">C16-B16</f>
        <v>-35</v>
      </c>
      <c r="K16" s="11"/>
    </row>
    <row r="17" spans="1:11" ht="25.5" customHeight="1" x14ac:dyDescent="0.2">
      <c r="A17" s="1" t="s">
        <v>53</v>
      </c>
      <c r="B17" s="59">
        <f>'8'!W7</f>
        <v>79</v>
      </c>
      <c r="C17" s="59">
        <f>'8'!X7</f>
        <v>47</v>
      </c>
      <c r="D17" s="48">
        <f t="shared" si="2"/>
        <v>59.493670886075947</v>
      </c>
      <c r="E17" s="49">
        <f t="shared" si="3"/>
        <v>-32</v>
      </c>
      <c r="K17" s="11"/>
    </row>
    <row r="18" spans="1:11" ht="33.75" customHeight="1" x14ac:dyDescent="0.2">
      <c r="A18" s="1" t="s">
        <v>57</v>
      </c>
      <c r="B18" s="59">
        <f>'8'!Z7</f>
        <v>53</v>
      </c>
      <c r="C18" s="59">
        <f>'8'!AA7</f>
        <v>33</v>
      </c>
      <c r="D18" s="48">
        <f t="shared" si="2"/>
        <v>62.264150943396224</v>
      </c>
      <c r="E18" s="49">
        <f t="shared" si="3"/>
        <v>-20</v>
      </c>
      <c r="K18" s="11"/>
    </row>
  </sheetData>
  <mergeCells count="11">
    <mergeCell ref="A14:A15"/>
    <mergeCell ref="B14:B15"/>
    <mergeCell ref="C14:C15"/>
    <mergeCell ref="D14:E14"/>
    <mergeCell ref="A2:E2"/>
    <mergeCell ref="A12:E13"/>
    <mergeCell ref="A1:E1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B7" activePane="bottomRight" state="frozen"/>
      <selection activeCell="D8" sqref="D8"/>
      <selection pane="topRight" activeCell="D8" sqref="D8"/>
      <selection pane="bottomLeft" activeCell="D8" sqref="D8"/>
      <selection pane="bottomRight" activeCell="V13" sqref="V13"/>
    </sheetView>
  </sheetViews>
  <sheetFormatPr defaultRowHeight="14.25" x14ac:dyDescent="0.2"/>
  <cols>
    <col min="1" max="1" width="29.140625" style="37" customWidth="1"/>
    <col min="2" max="2" width="9.42578125" style="37" customWidth="1"/>
    <col min="3" max="4" width="8.28515625" style="37" customWidth="1"/>
    <col min="5" max="5" width="8.7109375" style="37" customWidth="1"/>
    <col min="6" max="6" width="8.85546875" style="37" customWidth="1"/>
    <col min="7" max="7" width="7.42578125" style="37" customWidth="1"/>
    <col min="8" max="8" width="9.28515625" style="37" customWidth="1"/>
    <col min="9" max="9" width="10.42578125" style="37" customWidth="1"/>
    <col min="10" max="10" width="9" style="37" customWidth="1"/>
    <col min="11" max="11" width="7.5703125" style="37" customWidth="1"/>
    <col min="12" max="12" width="9" style="37" customWidth="1"/>
    <col min="13" max="13" width="10.28515625" style="37" customWidth="1"/>
    <col min="14" max="14" width="8.5703125" style="37" customWidth="1"/>
    <col min="15" max="15" width="7.140625" style="37" customWidth="1"/>
    <col min="16" max="16" width="8.140625" style="37" customWidth="1"/>
    <col min="17" max="17" width="7.5703125" style="37" customWidth="1"/>
    <col min="18" max="18" width="8" style="37" customWidth="1"/>
    <col min="19" max="20" width="8.140625" style="37" customWidth="1"/>
    <col min="21" max="21" width="7.85546875" style="37" customWidth="1"/>
    <col min="22" max="22" width="8.140625" style="37" customWidth="1"/>
    <col min="23" max="23" width="8.28515625" style="37" customWidth="1"/>
    <col min="24" max="24" width="7.28515625" style="37" customWidth="1"/>
    <col min="25" max="25" width="8.28515625" style="37" customWidth="1"/>
    <col min="26" max="26" width="8" style="37" customWidth="1"/>
    <col min="27" max="27" width="7.85546875" style="37" customWidth="1"/>
    <col min="28" max="16384" width="9.140625" style="37"/>
  </cols>
  <sheetData>
    <row r="1" spans="1:32" s="22" customFormat="1" ht="63" customHeight="1" x14ac:dyDescent="0.35">
      <c r="B1" s="116" t="s">
        <v>85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21"/>
      <c r="O1" s="21"/>
      <c r="P1" s="21"/>
      <c r="Q1" s="21"/>
      <c r="R1" s="21"/>
      <c r="S1" s="21"/>
      <c r="T1" s="21"/>
      <c r="U1" s="21"/>
      <c r="V1" s="21"/>
      <c r="W1" s="21"/>
      <c r="X1" s="108"/>
      <c r="Y1" s="108"/>
      <c r="Z1" s="41"/>
      <c r="AB1" s="47" t="s">
        <v>12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03"/>
      <c r="Y2" s="103"/>
      <c r="Z2" s="112" t="s">
        <v>5</v>
      </c>
      <c r="AA2" s="112"/>
    </row>
    <row r="3" spans="1:32" s="26" customFormat="1" ht="67.5" customHeight="1" x14ac:dyDescent="0.25">
      <c r="A3" s="104"/>
      <c r="B3" s="105" t="s">
        <v>19</v>
      </c>
      <c r="C3" s="105"/>
      <c r="D3" s="105"/>
      <c r="E3" s="105" t="s">
        <v>20</v>
      </c>
      <c r="F3" s="105"/>
      <c r="G3" s="105"/>
      <c r="H3" s="105" t="s">
        <v>60</v>
      </c>
      <c r="I3" s="105"/>
      <c r="J3" s="105"/>
      <c r="K3" s="105" t="s">
        <v>7</v>
      </c>
      <c r="L3" s="105"/>
      <c r="M3" s="105"/>
      <c r="N3" s="105" t="s">
        <v>8</v>
      </c>
      <c r="O3" s="105"/>
      <c r="P3" s="105"/>
      <c r="Q3" s="109" t="s">
        <v>6</v>
      </c>
      <c r="R3" s="110"/>
      <c r="S3" s="111"/>
      <c r="T3" s="105" t="s">
        <v>14</v>
      </c>
      <c r="U3" s="105"/>
      <c r="V3" s="105"/>
      <c r="W3" s="105" t="s">
        <v>9</v>
      </c>
      <c r="X3" s="105"/>
      <c r="Y3" s="105"/>
      <c r="Z3" s="105" t="s">
        <v>10</v>
      </c>
      <c r="AA3" s="105"/>
      <c r="AB3" s="105"/>
    </row>
    <row r="4" spans="1:32" s="27" customFormat="1" ht="19.5" customHeight="1" x14ac:dyDescent="0.25">
      <c r="A4" s="104"/>
      <c r="B4" s="106" t="s">
        <v>13</v>
      </c>
      <c r="C4" s="106" t="s">
        <v>25</v>
      </c>
      <c r="D4" s="107" t="s">
        <v>2</v>
      </c>
      <c r="E4" s="106" t="s">
        <v>13</v>
      </c>
      <c r="F4" s="106" t="s">
        <v>25</v>
      </c>
      <c r="G4" s="107" t="s">
        <v>2</v>
      </c>
      <c r="H4" s="106" t="s">
        <v>13</v>
      </c>
      <c r="I4" s="106" t="s">
        <v>25</v>
      </c>
      <c r="J4" s="107" t="s">
        <v>2</v>
      </c>
      <c r="K4" s="106" t="s">
        <v>13</v>
      </c>
      <c r="L4" s="106" t="s">
        <v>25</v>
      </c>
      <c r="M4" s="107" t="s">
        <v>2</v>
      </c>
      <c r="N4" s="106" t="s">
        <v>13</v>
      </c>
      <c r="O4" s="106" t="s">
        <v>25</v>
      </c>
      <c r="P4" s="107" t="s">
        <v>2</v>
      </c>
      <c r="Q4" s="106" t="s">
        <v>13</v>
      </c>
      <c r="R4" s="106" t="s">
        <v>25</v>
      </c>
      <c r="S4" s="107" t="s">
        <v>2</v>
      </c>
      <c r="T4" s="106" t="s">
        <v>13</v>
      </c>
      <c r="U4" s="106" t="s">
        <v>25</v>
      </c>
      <c r="V4" s="107" t="s">
        <v>2</v>
      </c>
      <c r="W4" s="106" t="s">
        <v>13</v>
      </c>
      <c r="X4" s="106" t="s">
        <v>25</v>
      </c>
      <c r="Y4" s="107" t="s">
        <v>2</v>
      </c>
      <c r="Z4" s="106" t="s">
        <v>13</v>
      </c>
      <c r="AA4" s="106" t="s">
        <v>25</v>
      </c>
      <c r="AB4" s="107" t="s">
        <v>2</v>
      </c>
    </row>
    <row r="5" spans="1:32" s="27" customFormat="1" ht="6" customHeight="1" x14ac:dyDescent="0.25">
      <c r="A5" s="104"/>
      <c r="B5" s="106"/>
      <c r="C5" s="106"/>
      <c r="D5" s="107"/>
      <c r="E5" s="106"/>
      <c r="F5" s="106"/>
      <c r="G5" s="107"/>
      <c r="H5" s="106"/>
      <c r="I5" s="106"/>
      <c r="J5" s="107"/>
      <c r="K5" s="106"/>
      <c r="L5" s="106"/>
      <c r="M5" s="107"/>
      <c r="N5" s="106"/>
      <c r="O5" s="106"/>
      <c r="P5" s="107"/>
      <c r="Q5" s="106"/>
      <c r="R5" s="106"/>
      <c r="S5" s="107"/>
      <c r="T5" s="106"/>
      <c r="U5" s="106"/>
      <c r="V5" s="107"/>
      <c r="W5" s="106"/>
      <c r="X5" s="106"/>
      <c r="Y5" s="107"/>
      <c r="Z5" s="106"/>
      <c r="AA5" s="106"/>
      <c r="AB5" s="107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26</v>
      </c>
      <c r="B7" s="28">
        <f>SUM(B8:B28)</f>
        <v>199</v>
      </c>
      <c r="C7" s="28">
        <f>SUM(C8:C28)</f>
        <v>204</v>
      </c>
      <c r="D7" s="56">
        <f>IF(B7=0,0,C7/B7)*100</f>
        <v>102.51256281407035</v>
      </c>
      <c r="E7" s="28">
        <f>SUM(E8:E28)</f>
        <v>128</v>
      </c>
      <c r="F7" s="28">
        <f>SUM(F8:F28)</f>
        <v>125</v>
      </c>
      <c r="G7" s="56">
        <f>IF(E7=0,0,F7/E7)*100</f>
        <v>97.65625</v>
      </c>
      <c r="H7" s="28">
        <f>SUM(H8:H28)</f>
        <v>33</v>
      </c>
      <c r="I7" s="28">
        <f>SUM(I8:I28)</f>
        <v>28</v>
      </c>
      <c r="J7" s="56">
        <f>IF(H7=0,0,I7/H7)*100</f>
        <v>84.848484848484844</v>
      </c>
      <c r="K7" s="28">
        <f>SUM(K8:K28)</f>
        <v>3</v>
      </c>
      <c r="L7" s="28">
        <f>SUM(L8:L28)</f>
        <v>2</v>
      </c>
      <c r="M7" s="56">
        <f>IF(K7=0,0,L7/K7)*100</f>
        <v>66.666666666666657</v>
      </c>
      <c r="N7" s="28">
        <f>SUM(N8:N28)</f>
        <v>4</v>
      </c>
      <c r="O7" s="28">
        <f>SUM(O8:O28)</f>
        <v>4</v>
      </c>
      <c r="P7" s="56">
        <f>IF(N7=0,0,O7/N7)*100</f>
        <v>100</v>
      </c>
      <c r="Q7" s="28">
        <f>SUM(Q8:Q28)</f>
        <v>93</v>
      </c>
      <c r="R7" s="28">
        <f>SUM(R8:R28)</f>
        <v>93</v>
      </c>
      <c r="S7" s="56">
        <f>IF(Q7=0,0,R7/Q7)*100</f>
        <v>100</v>
      </c>
      <c r="T7" s="28">
        <f>SUM(T8:T28)</f>
        <v>144</v>
      </c>
      <c r="U7" s="28">
        <f>SUM(U8:U28)</f>
        <v>109</v>
      </c>
      <c r="V7" s="56">
        <f>IF(T7=0,0,U7/T7)*100</f>
        <v>75.694444444444443</v>
      </c>
      <c r="W7" s="28">
        <f>SUM(W8:W28)</f>
        <v>79</v>
      </c>
      <c r="X7" s="28">
        <f>SUM(X8:X28)</f>
        <v>47</v>
      </c>
      <c r="Y7" s="56">
        <f>IF(W7=0,0,X7/W7)*100</f>
        <v>59.493670886075947</v>
      </c>
      <c r="Z7" s="28">
        <f>SUM(Z8:Z28)</f>
        <v>53</v>
      </c>
      <c r="AA7" s="28">
        <f>SUM(AA8:AA28)</f>
        <v>33</v>
      </c>
      <c r="AB7" s="56">
        <f>IF(Z7=0,0,AA7/Z7)*100</f>
        <v>62.264150943396224</v>
      </c>
      <c r="AC7" s="29"/>
      <c r="AF7" s="33"/>
    </row>
    <row r="8" spans="1:32" s="33" customFormat="1" ht="18" customHeight="1" x14ac:dyDescent="0.25">
      <c r="A8" s="51" t="s">
        <v>27</v>
      </c>
      <c r="B8" s="60">
        <v>2</v>
      </c>
      <c r="C8" s="31">
        <f>[12]VPO7!$L9+[12]VPO7!$J9-[12]VPO7!$K9+[13]VPO1!$B10</f>
        <v>7</v>
      </c>
      <c r="D8" s="57">
        <f t="shared" ref="D8:D28" si="0">IF(B8=0,0,C8/B8)*100</f>
        <v>350</v>
      </c>
      <c r="E8" s="60">
        <v>2</v>
      </c>
      <c r="F8" s="31">
        <f>[13]VPO1!$B10</f>
        <v>7</v>
      </c>
      <c r="G8" s="57">
        <f t="shared" ref="G8:G28" si="1">IF(E8=0,0,F8/E8)*100</f>
        <v>350</v>
      </c>
      <c r="H8" s="60">
        <v>0</v>
      </c>
      <c r="I8" s="31">
        <f>[13]VPO1!$E10+[12]VPO7!$D9</f>
        <v>0</v>
      </c>
      <c r="J8" s="57">
        <f t="shared" ref="J8:J28" si="2">IF(H8=0,0,I8/H8)*100</f>
        <v>0</v>
      </c>
      <c r="K8" s="60">
        <v>0</v>
      </c>
      <c r="L8" s="31">
        <f>[13]VPO1!$N10</f>
        <v>0</v>
      </c>
      <c r="M8" s="57">
        <f t="shared" ref="M8:M28" si="3">IF(K8=0,0,L8/K8)*100</f>
        <v>0</v>
      </c>
      <c r="N8" s="60">
        <v>0</v>
      </c>
      <c r="O8" s="31">
        <f>[13]VPO1!$R10+[13]VPO1!$S10+[12]VPO7!$G9</f>
        <v>0</v>
      </c>
      <c r="P8" s="57">
        <f t="shared" ref="P8:P28" si="4">IF(N8=0,0,O8/N8)*100</f>
        <v>0</v>
      </c>
      <c r="Q8" s="31">
        <v>2</v>
      </c>
      <c r="R8" s="46">
        <f>'[7]1'!$L11</f>
        <v>7</v>
      </c>
      <c r="S8" s="57">
        <f t="shared" ref="S8:S28" si="5">IF(Q8=0,0,R8/Q8)*100</f>
        <v>350</v>
      </c>
      <c r="T8" s="31">
        <v>2</v>
      </c>
      <c r="U8" s="46">
        <f>[12]VPO7!$L9+[13]VPO1!$T10</f>
        <v>3</v>
      </c>
      <c r="V8" s="57">
        <f t="shared" ref="V8:V28" si="6">IF(T8=0,0,U8/T8)*100</f>
        <v>150</v>
      </c>
      <c r="W8" s="31">
        <v>2</v>
      </c>
      <c r="X8" s="46">
        <f>[13]VPO1!$T10</f>
        <v>3</v>
      </c>
      <c r="Y8" s="57">
        <f t="shared" ref="Y8:Y28" si="7">IF(W8=0,0,X8/W8)*100</f>
        <v>150</v>
      </c>
      <c r="Z8" s="31">
        <v>1</v>
      </c>
      <c r="AA8" s="46">
        <f>[13]VPO1!$U10</f>
        <v>3</v>
      </c>
      <c r="AB8" s="57">
        <f t="shared" ref="AB8:AB28" si="8">IF(Z8=0,0,AA8/Z8)*100</f>
        <v>300</v>
      </c>
      <c r="AC8" s="29"/>
      <c r="AD8" s="32"/>
    </row>
    <row r="9" spans="1:32" s="34" customFormat="1" ht="18" customHeight="1" x14ac:dyDescent="0.25">
      <c r="A9" s="52" t="s">
        <v>28</v>
      </c>
      <c r="B9" s="60">
        <v>7</v>
      </c>
      <c r="C9" s="85">
        <f>[12]VPO7!$L10+[12]VPO7!$J10-[12]VPO7!$K10+[13]VPO1!$B11</f>
        <v>3</v>
      </c>
      <c r="D9" s="57">
        <f t="shared" si="0"/>
        <v>42.857142857142854</v>
      </c>
      <c r="E9" s="60">
        <v>5</v>
      </c>
      <c r="F9" s="85">
        <f>[13]VPO1!$B11</f>
        <v>1</v>
      </c>
      <c r="G9" s="57">
        <f t="shared" si="1"/>
        <v>20</v>
      </c>
      <c r="H9" s="60">
        <v>0</v>
      </c>
      <c r="I9" s="85">
        <f>[13]VPO1!$E11+[12]VPO7!$D10</f>
        <v>0</v>
      </c>
      <c r="J9" s="57">
        <f t="shared" si="2"/>
        <v>0</v>
      </c>
      <c r="K9" s="60">
        <v>0</v>
      </c>
      <c r="L9" s="85">
        <f>[13]VPO1!$N11</f>
        <v>0</v>
      </c>
      <c r="M9" s="57">
        <f t="shared" si="3"/>
        <v>0</v>
      </c>
      <c r="N9" s="60">
        <v>0</v>
      </c>
      <c r="O9" s="85">
        <f>[13]VPO1!$R11+[13]VPO1!$S11+[12]VPO7!$G10</f>
        <v>0</v>
      </c>
      <c r="P9" s="57">
        <f t="shared" si="4"/>
        <v>0</v>
      </c>
      <c r="Q9" s="31">
        <v>4</v>
      </c>
      <c r="R9" s="46">
        <f>'[7]1'!$L12</f>
        <v>1</v>
      </c>
      <c r="S9" s="57">
        <f t="shared" si="5"/>
        <v>25</v>
      </c>
      <c r="T9" s="31">
        <v>4</v>
      </c>
      <c r="U9" s="46">
        <f>[12]VPO7!$L10+[13]VPO1!$T11</f>
        <v>3</v>
      </c>
      <c r="V9" s="57">
        <f t="shared" si="6"/>
        <v>75</v>
      </c>
      <c r="W9" s="31">
        <v>2</v>
      </c>
      <c r="X9" s="46">
        <f>[13]VPO1!$T11</f>
        <v>1</v>
      </c>
      <c r="Y9" s="57">
        <f t="shared" si="7"/>
        <v>50</v>
      </c>
      <c r="Z9" s="31">
        <v>1</v>
      </c>
      <c r="AA9" s="46">
        <f>[13]VPO1!$U11</f>
        <v>1</v>
      </c>
      <c r="AB9" s="57">
        <f t="shared" si="8"/>
        <v>100</v>
      </c>
      <c r="AC9" s="29"/>
      <c r="AD9" s="32"/>
    </row>
    <row r="10" spans="1:32" s="33" customFormat="1" ht="18" customHeight="1" x14ac:dyDescent="0.25">
      <c r="A10" s="52" t="s">
        <v>29</v>
      </c>
      <c r="B10" s="60">
        <v>2</v>
      </c>
      <c r="C10" s="85">
        <f>[12]VPO7!$L11+[12]VPO7!$J11-[12]VPO7!$K11+[13]VPO1!$B12</f>
        <v>3</v>
      </c>
      <c r="D10" s="57">
        <f t="shared" si="0"/>
        <v>150</v>
      </c>
      <c r="E10" s="60">
        <v>1</v>
      </c>
      <c r="F10" s="85">
        <f>[13]VPO1!$B12</f>
        <v>2</v>
      </c>
      <c r="G10" s="57">
        <f t="shared" si="1"/>
        <v>200</v>
      </c>
      <c r="H10" s="60">
        <v>0</v>
      </c>
      <c r="I10" s="85">
        <f>[13]VPO1!$E12+[12]VPO7!$D11</f>
        <v>1</v>
      </c>
      <c r="J10" s="57">
        <f t="shared" si="2"/>
        <v>0</v>
      </c>
      <c r="K10" s="60">
        <v>0</v>
      </c>
      <c r="L10" s="85">
        <f>[13]VPO1!$N12</f>
        <v>0</v>
      </c>
      <c r="M10" s="57">
        <f t="shared" si="3"/>
        <v>0</v>
      </c>
      <c r="N10" s="60">
        <v>0</v>
      </c>
      <c r="O10" s="85">
        <f>[13]VPO1!$R12+[13]VPO1!$S12+[12]VPO7!$G11</f>
        <v>0</v>
      </c>
      <c r="P10" s="57">
        <f t="shared" si="4"/>
        <v>0</v>
      </c>
      <c r="Q10" s="31">
        <v>1</v>
      </c>
      <c r="R10" s="46">
        <f>'[7]1'!$L13</f>
        <v>2</v>
      </c>
      <c r="S10" s="57">
        <f t="shared" si="5"/>
        <v>200</v>
      </c>
      <c r="T10" s="31">
        <v>2</v>
      </c>
      <c r="U10" s="46">
        <f>[12]VPO7!$L11+[13]VPO1!$T12</f>
        <v>2</v>
      </c>
      <c r="V10" s="57">
        <f t="shared" si="6"/>
        <v>100</v>
      </c>
      <c r="W10" s="31">
        <v>1</v>
      </c>
      <c r="X10" s="46">
        <f>[13]VPO1!$T12</f>
        <v>1</v>
      </c>
      <c r="Y10" s="57">
        <f t="shared" si="7"/>
        <v>100</v>
      </c>
      <c r="Z10" s="31">
        <v>1</v>
      </c>
      <c r="AA10" s="46">
        <f>[13]VPO1!$U12</f>
        <v>0</v>
      </c>
      <c r="AB10" s="57">
        <f t="shared" si="8"/>
        <v>0</v>
      </c>
      <c r="AC10" s="29"/>
      <c r="AD10" s="32"/>
    </row>
    <row r="11" spans="1:32" s="33" customFormat="1" ht="18" customHeight="1" x14ac:dyDescent="0.25">
      <c r="A11" s="52" t="s">
        <v>30</v>
      </c>
      <c r="B11" s="60">
        <v>6</v>
      </c>
      <c r="C11" s="85">
        <f>[12]VPO7!$L12+[12]VPO7!$J12-[12]VPO7!$K12+[13]VPO1!$B13</f>
        <v>3</v>
      </c>
      <c r="D11" s="57">
        <f t="shared" si="0"/>
        <v>50</v>
      </c>
      <c r="E11" s="60">
        <v>5</v>
      </c>
      <c r="F11" s="85">
        <f>[13]VPO1!$B13</f>
        <v>2</v>
      </c>
      <c r="G11" s="57">
        <f t="shared" si="1"/>
        <v>40</v>
      </c>
      <c r="H11" s="60">
        <v>1</v>
      </c>
      <c r="I11" s="85">
        <f>[13]VPO1!$E13+[12]VPO7!$D12</f>
        <v>0</v>
      </c>
      <c r="J11" s="57">
        <f t="shared" si="2"/>
        <v>0</v>
      </c>
      <c r="K11" s="60">
        <v>0</v>
      </c>
      <c r="L11" s="85">
        <f>[13]VPO1!$N13</f>
        <v>0</v>
      </c>
      <c r="M11" s="57">
        <f t="shared" si="3"/>
        <v>0</v>
      </c>
      <c r="N11" s="60">
        <v>0</v>
      </c>
      <c r="O11" s="85">
        <f>[13]VPO1!$R13+[13]VPO1!$S13+[12]VPO7!$G12</f>
        <v>0</v>
      </c>
      <c r="P11" s="57">
        <f t="shared" si="4"/>
        <v>0</v>
      </c>
      <c r="Q11" s="31">
        <v>5</v>
      </c>
      <c r="R11" s="46">
        <f>'[7]1'!$L14</f>
        <v>1</v>
      </c>
      <c r="S11" s="57">
        <f t="shared" si="5"/>
        <v>20</v>
      </c>
      <c r="T11" s="31">
        <v>4</v>
      </c>
      <c r="U11" s="46">
        <f>[12]VPO7!$L12+[13]VPO1!$T13</f>
        <v>1</v>
      </c>
      <c r="V11" s="57">
        <f t="shared" si="6"/>
        <v>25</v>
      </c>
      <c r="W11" s="31">
        <v>3</v>
      </c>
      <c r="X11" s="46">
        <f>[13]VPO1!$T13</f>
        <v>0</v>
      </c>
      <c r="Y11" s="57">
        <f t="shared" si="7"/>
        <v>0</v>
      </c>
      <c r="Z11" s="31">
        <v>1</v>
      </c>
      <c r="AA11" s="46">
        <f>[13]VPO1!$U13</f>
        <v>0</v>
      </c>
      <c r="AB11" s="57">
        <f t="shared" si="8"/>
        <v>0</v>
      </c>
      <c r="AC11" s="29"/>
      <c r="AD11" s="32"/>
    </row>
    <row r="12" spans="1:32" s="33" customFormat="1" ht="18" customHeight="1" x14ac:dyDescent="0.25">
      <c r="A12" s="52" t="s">
        <v>31</v>
      </c>
      <c r="B12" s="60">
        <v>4</v>
      </c>
      <c r="C12" s="85">
        <f>[12]VPO7!$L13+[12]VPO7!$J13-[12]VPO7!$K13+[13]VPO1!$B14</f>
        <v>7</v>
      </c>
      <c r="D12" s="57">
        <f t="shared" si="0"/>
        <v>175</v>
      </c>
      <c r="E12" s="60">
        <v>3</v>
      </c>
      <c r="F12" s="85">
        <f>[13]VPO1!$B14</f>
        <v>5</v>
      </c>
      <c r="G12" s="57">
        <f t="shared" si="1"/>
        <v>166.66666666666669</v>
      </c>
      <c r="H12" s="60">
        <v>1</v>
      </c>
      <c r="I12" s="85">
        <f>[13]VPO1!$E14+[12]VPO7!$D13</f>
        <v>0</v>
      </c>
      <c r="J12" s="57">
        <f t="shared" si="2"/>
        <v>0</v>
      </c>
      <c r="K12" s="60">
        <v>0</v>
      </c>
      <c r="L12" s="85">
        <f>[13]VPO1!$N14</f>
        <v>0</v>
      </c>
      <c r="M12" s="57">
        <f t="shared" si="3"/>
        <v>0</v>
      </c>
      <c r="N12" s="60">
        <v>1</v>
      </c>
      <c r="O12" s="85">
        <f>[13]VPO1!$R14+[13]VPO1!$S14+[12]VPO7!$G13</f>
        <v>1</v>
      </c>
      <c r="P12" s="57">
        <f t="shared" si="4"/>
        <v>100</v>
      </c>
      <c r="Q12" s="31">
        <v>3</v>
      </c>
      <c r="R12" s="46">
        <f>'[7]1'!$L15</f>
        <v>5</v>
      </c>
      <c r="S12" s="57">
        <f t="shared" si="5"/>
        <v>166.66666666666669</v>
      </c>
      <c r="T12" s="31">
        <v>3</v>
      </c>
      <c r="U12" s="46">
        <f>[12]VPO7!$L13+[13]VPO1!$T14</f>
        <v>3</v>
      </c>
      <c r="V12" s="57">
        <f t="shared" si="6"/>
        <v>100</v>
      </c>
      <c r="W12" s="31">
        <v>2</v>
      </c>
      <c r="X12" s="46">
        <f>[13]VPO1!$T14</f>
        <v>2</v>
      </c>
      <c r="Y12" s="57">
        <f t="shared" si="7"/>
        <v>100</v>
      </c>
      <c r="Z12" s="31">
        <v>2</v>
      </c>
      <c r="AA12" s="46">
        <f>[13]VPO1!$U14</f>
        <v>2</v>
      </c>
      <c r="AB12" s="57">
        <f t="shared" si="8"/>
        <v>100</v>
      </c>
      <c r="AC12" s="29"/>
      <c r="AD12" s="32"/>
    </row>
    <row r="13" spans="1:32" s="33" customFormat="1" ht="18" customHeight="1" x14ac:dyDescent="0.25">
      <c r="A13" s="52" t="s">
        <v>32</v>
      </c>
      <c r="B13" s="60">
        <v>5</v>
      </c>
      <c r="C13" s="85">
        <f>[12]VPO7!$L14+[12]VPO7!$J14-[12]VPO7!$K14+[13]VPO1!$B15</f>
        <v>4</v>
      </c>
      <c r="D13" s="57">
        <f t="shared" si="0"/>
        <v>80</v>
      </c>
      <c r="E13" s="60">
        <v>5</v>
      </c>
      <c r="F13" s="85">
        <f>[13]VPO1!$B15</f>
        <v>3</v>
      </c>
      <c r="G13" s="57">
        <f t="shared" si="1"/>
        <v>60</v>
      </c>
      <c r="H13" s="60">
        <v>1</v>
      </c>
      <c r="I13" s="85">
        <f>[13]VPO1!$E15+[12]VPO7!$D14</f>
        <v>0</v>
      </c>
      <c r="J13" s="57">
        <f t="shared" si="2"/>
        <v>0</v>
      </c>
      <c r="K13" s="60">
        <v>0</v>
      </c>
      <c r="L13" s="85">
        <f>[13]VPO1!$N15</f>
        <v>0</v>
      </c>
      <c r="M13" s="57">
        <f t="shared" si="3"/>
        <v>0</v>
      </c>
      <c r="N13" s="60">
        <v>0</v>
      </c>
      <c r="O13" s="85">
        <f>[13]VPO1!$R15+[13]VPO1!$S15+[12]VPO7!$G14</f>
        <v>0</v>
      </c>
      <c r="P13" s="57">
        <f t="shared" si="4"/>
        <v>0</v>
      </c>
      <c r="Q13" s="31">
        <v>5</v>
      </c>
      <c r="R13" s="46">
        <f>'[7]1'!$L16</f>
        <v>3</v>
      </c>
      <c r="S13" s="57">
        <f t="shared" si="5"/>
        <v>60</v>
      </c>
      <c r="T13" s="31">
        <v>3</v>
      </c>
      <c r="U13" s="46">
        <f>[12]VPO7!$L14+[13]VPO1!$T15</f>
        <v>3</v>
      </c>
      <c r="V13" s="57">
        <f t="shared" si="6"/>
        <v>100</v>
      </c>
      <c r="W13" s="31">
        <v>3</v>
      </c>
      <c r="X13" s="46">
        <f>[13]VPO1!$T15</f>
        <v>2</v>
      </c>
      <c r="Y13" s="57">
        <f t="shared" si="7"/>
        <v>66.666666666666657</v>
      </c>
      <c r="Z13" s="31">
        <v>2</v>
      </c>
      <c r="AA13" s="46">
        <f>[13]VPO1!$U15</f>
        <v>1</v>
      </c>
      <c r="AB13" s="57">
        <f t="shared" si="8"/>
        <v>50</v>
      </c>
      <c r="AC13" s="29"/>
      <c r="AD13" s="32"/>
    </row>
    <row r="14" spans="1:32" s="33" customFormat="1" ht="18" customHeight="1" x14ac:dyDescent="0.25">
      <c r="A14" s="52" t="s">
        <v>33</v>
      </c>
      <c r="B14" s="60">
        <v>5</v>
      </c>
      <c r="C14" s="85">
        <f>[12]VPO7!$L15+[12]VPO7!$J15-[12]VPO7!$K15+[13]VPO1!$B16</f>
        <v>4</v>
      </c>
      <c r="D14" s="57">
        <f t="shared" si="0"/>
        <v>80</v>
      </c>
      <c r="E14" s="60">
        <v>3</v>
      </c>
      <c r="F14" s="85">
        <f>[13]VPO1!$B16</f>
        <v>3</v>
      </c>
      <c r="G14" s="57">
        <f t="shared" si="1"/>
        <v>100</v>
      </c>
      <c r="H14" s="60">
        <v>2</v>
      </c>
      <c r="I14" s="85">
        <f>[13]VPO1!$E16+[12]VPO7!$D15</f>
        <v>0</v>
      </c>
      <c r="J14" s="57">
        <f t="shared" si="2"/>
        <v>0</v>
      </c>
      <c r="K14" s="60">
        <v>0</v>
      </c>
      <c r="L14" s="85">
        <f>[13]VPO1!$N16</f>
        <v>0</v>
      </c>
      <c r="M14" s="57">
        <f t="shared" si="3"/>
        <v>0</v>
      </c>
      <c r="N14" s="60">
        <v>1</v>
      </c>
      <c r="O14" s="85">
        <f>[13]VPO1!$R16+[13]VPO1!$S16+[12]VPO7!$G15</f>
        <v>0</v>
      </c>
      <c r="P14" s="57">
        <f t="shared" si="4"/>
        <v>0</v>
      </c>
      <c r="Q14" s="31">
        <v>2</v>
      </c>
      <c r="R14" s="46">
        <f>'[7]1'!$L17</f>
        <v>3</v>
      </c>
      <c r="S14" s="57">
        <f t="shared" si="5"/>
        <v>150</v>
      </c>
      <c r="T14" s="31">
        <v>2</v>
      </c>
      <c r="U14" s="46">
        <f>[12]VPO7!$L15+[13]VPO1!$T16</f>
        <v>2</v>
      </c>
      <c r="V14" s="57">
        <f t="shared" si="6"/>
        <v>100</v>
      </c>
      <c r="W14" s="31">
        <v>1</v>
      </c>
      <c r="X14" s="46">
        <f>[13]VPO1!$T16</f>
        <v>1</v>
      </c>
      <c r="Y14" s="57">
        <f t="shared" si="7"/>
        <v>100</v>
      </c>
      <c r="Z14" s="31">
        <v>1</v>
      </c>
      <c r="AA14" s="46">
        <f>[13]VPO1!$U16</f>
        <v>1</v>
      </c>
      <c r="AB14" s="57">
        <f t="shared" si="8"/>
        <v>100</v>
      </c>
      <c r="AC14" s="29"/>
      <c r="AD14" s="32"/>
    </row>
    <row r="15" spans="1:32" s="33" customFormat="1" ht="18" customHeight="1" x14ac:dyDescent="0.25">
      <c r="A15" s="52" t="s">
        <v>34</v>
      </c>
      <c r="B15" s="60">
        <v>4</v>
      </c>
      <c r="C15" s="85">
        <f>[12]VPO7!$L16+[12]VPO7!$J16-[12]VPO7!$K16+[13]VPO1!$B17</f>
        <v>1</v>
      </c>
      <c r="D15" s="57">
        <f t="shared" si="0"/>
        <v>25</v>
      </c>
      <c r="E15" s="60">
        <v>4</v>
      </c>
      <c r="F15" s="85">
        <f>[13]VPO1!$B17</f>
        <v>1</v>
      </c>
      <c r="G15" s="57">
        <f t="shared" si="1"/>
        <v>25</v>
      </c>
      <c r="H15" s="60">
        <v>2</v>
      </c>
      <c r="I15" s="85">
        <f>[13]VPO1!$E17+[12]VPO7!$D16</f>
        <v>1</v>
      </c>
      <c r="J15" s="57">
        <f t="shared" si="2"/>
        <v>50</v>
      </c>
      <c r="K15" s="60">
        <v>1</v>
      </c>
      <c r="L15" s="85">
        <f>[13]VPO1!$N17</f>
        <v>0</v>
      </c>
      <c r="M15" s="57">
        <f t="shared" si="3"/>
        <v>0</v>
      </c>
      <c r="N15" s="60">
        <v>0</v>
      </c>
      <c r="O15" s="85">
        <f>[13]VPO1!$R17+[13]VPO1!$S17+[12]VPO7!$G16</f>
        <v>0</v>
      </c>
      <c r="P15" s="57">
        <f t="shared" si="4"/>
        <v>0</v>
      </c>
      <c r="Q15" s="31">
        <v>3</v>
      </c>
      <c r="R15" s="46">
        <f>'[7]1'!$L18</f>
        <v>1</v>
      </c>
      <c r="S15" s="57">
        <f t="shared" si="5"/>
        <v>33.333333333333329</v>
      </c>
      <c r="T15" s="31">
        <v>0</v>
      </c>
      <c r="U15" s="46">
        <f>[12]VPO7!$L16+[13]VPO1!$T17</f>
        <v>0</v>
      </c>
      <c r="V15" s="57">
        <f t="shared" si="6"/>
        <v>0</v>
      </c>
      <c r="W15" s="31">
        <v>0</v>
      </c>
      <c r="X15" s="46">
        <f>[13]VPO1!$T17</f>
        <v>0</v>
      </c>
      <c r="Y15" s="57">
        <f t="shared" si="7"/>
        <v>0</v>
      </c>
      <c r="Z15" s="31">
        <v>0</v>
      </c>
      <c r="AA15" s="46">
        <f>[13]VPO1!$U17</f>
        <v>0</v>
      </c>
      <c r="AB15" s="57">
        <f t="shared" si="8"/>
        <v>0</v>
      </c>
      <c r="AC15" s="29"/>
      <c r="AD15" s="32"/>
    </row>
    <row r="16" spans="1:32" s="33" customFormat="1" ht="18" customHeight="1" x14ac:dyDescent="0.25">
      <c r="A16" s="52" t="s">
        <v>35</v>
      </c>
      <c r="B16" s="60">
        <v>4</v>
      </c>
      <c r="C16" s="85">
        <f>[12]VPO7!$L17+[12]VPO7!$J17-[12]VPO7!$K17+[13]VPO1!$B18</f>
        <v>4</v>
      </c>
      <c r="D16" s="57">
        <f t="shared" si="0"/>
        <v>100</v>
      </c>
      <c r="E16" s="60">
        <v>3</v>
      </c>
      <c r="F16" s="85">
        <f>[13]VPO1!$B18</f>
        <v>3</v>
      </c>
      <c r="G16" s="57">
        <f t="shared" si="1"/>
        <v>100</v>
      </c>
      <c r="H16" s="60">
        <v>0</v>
      </c>
      <c r="I16" s="85">
        <f>[13]VPO1!$E18+[12]VPO7!$D17</f>
        <v>1</v>
      </c>
      <c r="J16" s="57">
        <f t="shared" si="2"/>
        <v>0</v>
      </c>
      <c r="K16" s="60">
        <v>0</v>
      </c>
      <c r="L16" s="85">
        <f>[13]VPO1!$N18</f>
        <v>0</v>
      </c>
      <c r="M16" s="57">
        <f t="shared" si="3"/>
        <v>0</v>
      </c>
      <c r="N16" s="60">
        <v>0</v>
      </c>
      <c r="O16" s="85">
        <f>[13]VPO1!$R18+[13]VPO1!$S18+[12]VPO7!$G17</f>
        <v>0</v>
      </c>
      <c r="P16" s="57">
        <f t="shared" si="4"/>
        <v>0</v>
      </c>
      <c r="Q16" s="31">
        <v>3</v>
      </c>
      <c r="R16" s="46">
        <f>'[7]1'!$L19</f>
        <v>3</v>
      </c>
      <c r="S16" s="57">
        <f t="shared" si="5"/>
        <v>100</v>
      </c>
      <c r="T16" s="31">
        <v>3</v>
      </c>
      <c r="U16" s="46">
        <f>[12]VPO7!$L17+[13]VPO1!$T18</f>
        <v>1</v>
      </c>
      <c r="V16" s="57">
        <f t="shared" si="6"/>
        <v>33.333333333333329</v>
      </c>
      <c r="W16" s="31">
        <v>2</v>
      </c>
      <c r="X16" s="46">
        <f>[13]VPO1!$T18</f>
        <v>0</v>
      </c>
      <c r="Y16" s="57">
        <f t="shared" si="7"/>
        <v>0</v>
      </c>
      <c r="Z16" s="31">
        <v>2</v>
      </c>
      <c r="AA16" s="46">
        <f>[13]VPO1!$U18</f>
        <v>0</v>
      </c>
      <c r="AB16" s="57">
        <f t="shared" si="8"/>
        <v>0</v>
      </c>
      <c r="AC16" s="29"/>
      <c r="AD16" s="32"/>
    </row>
    <row r="17" spans="1:30" s="33" customFormat="1" ht="18" customHeight="1" x14ac:dyDescent="0.25">
      <c r="A17" s="52" t="s">
        <v>36</v>
      </c>
      <c r="B17" s="60">
        <v>2</v>
      </c>
      <c r="C17" s="85">
        <f>[12]VPO7!$L18+[12]VPO7!$J18-[12]VPO7!$K18+[13]VPO1!$B19</f>
        <v>2</v>
      </c>
      <c r="D17" s="57">
        <f t="shared" si="0"/>
        <v>100</v>
      </c>
      <c r="E17" s="60">
        <v>1</v>
      </c>
      <c r="F17" s="85">
        <f>[13]VPO1!$B19</f>
        <v>2</v>
      </c>
      <c r="G17" s="57">
        <f t="shared" si="1"/>
        <v>200</v>
      </c>
      <c r="H17" s="60">
        <v>1</v>
      </c>
      <c r="I17" s="85">
        <f>[13]VPO1!$E19+[12]VPO7!$D18</f>
        <v>0</v>
      </c>
      <c r="J17" s="57">
        <f t="shared" si="2"/>
        <v>0</v>
      </c>
      <c r="K17" s="60">
        <v>0</v>
      </c>
      <c r="L17" s="85">
        <f>[13]VPO1!$N19</f>
        <v>0</v>
      </c>
      <c r="M17" s="57">
        <f t="shared" si="3"/>
        <v>0</v>
      </c>
      <c r="N17" s="60">
        <v>0</v>
      </c>
      <c r="O17" s="85">
        <f>[13]VPO1!$R19+[13]VPO1!$S19+[12]VPO7!$G18</f>
        <v>0</v>
      </c>
      <c r="P17" s="57">
        <f t="shared" si="4"/>
        <v>0</v>
      </c>
      <c r="Q17" s="31">
        <v>1</v>
      </c>
      <c r="R17" s="46">
        <f>'[7]1'!$L20</f>
        <v>2</v>
      </c>
      <c r="S17" s="57">
        <f t="shared" si="5"/>
        <v>200</v>
      </c>
      <c r="T17" s="31">
        <v>1</v>
      </c>
      <c r="U17" s="46">
        <f>[12]VPO7!$L18+[13]VPO1!$T19</f>
        <v>2</v>
      </c>
      <c r="V17" s="57">
        <f t="shared" si="6"/>
        <v>200</v>
      </c>
      <c r="W17" s="31">
        <v>1</v>
      </c>
      <c r="X17" s="46">
        <f>[13]VPO1!$T19</f>
        <v>2</v>
      </c>
      <c r="Y17" s="57">
        <f t="shared" si="7"/>
        <v>200</v>
      </c>
      <c r="Z17" s="31">
        <v>0</v>
      </c>
      <c r="AA17" s="46">
        <f>[13]VPO1!$U19</f>
        <v>2</v>
      </c>
      <c r="AB17" s="57">
        <f t="shared" si="8"/>
        <v>0</v>
      </c>
      <c r="AC17" s="29"/>
      <c r="AD17" s="32"/>
    </row>
    <row r="18" spans="1:30" s="33" customFormat="1" ht="18" customHeight="1" x14ac:dyDescent="0.25">
      <c r="A18" s="52" t="s">
        <v>37</v>
      </c>
      <c r="B18" s="60">
        <v>2</v>
      </c>
      <c r="C18" s="85">
        <f>[12]VPO7!$L19+[12]VPO7!$J19-[12]VPO7!$K19+[13]VPO1!$B20</f>
        <v>2</v>
      </c>
      <c r="D18" s="57">
        <f t="shared" si="0"/>
        <v>100</v>
      </c>
      <c r="E18" s="60">
        <v>2</v>
      </c>
      <c r="F18" s="85">
        <f>[13]VPO1!$B20</f>
        <v>2</v>
      </c>
      <c r="G18" s="57">
        <f t="shared" si="1"/>
        <v>100</v>
      </c>
      <c r="H18" s="60">
        <v>0</v>
      </c>
      <c r="I18" s="85">
        <f>[13]VPO1!$E20+[12]VPO7!$D19</f>
        <v>0</v>
      </c>
      <c r="J18" s="57">
        <f t="shared" si="2"/>
        <v>0</v>
      </c>
      <c r="K18" s="60">
        <v>0</v>
      </c>
      <c r="L18" s="85">
        <f>[13]VPO1!$N20</f>
        <v>0</v>
      </c>
      <c r="M18" s="57">
        <f t="shared" si="3"/>
        <v>0</v>
      </c>
      <c r="N18" s="60">
        <v>0</v>
      </c>
      <c r="O18" s="85">
        <f>[13]VPO1!$R20+[13]VPO1!$S20+[12]VPO7!$G19</f>
        <v>0</v>
      </c>
      <c r="P18" s="57">
        <f t="shared" si="4"/>
        <v>0</v>
      </c>
      <c r="Q18" s="31">
        <v>2</v>
      </c>
      <c r="R18" s="46">
        <f>'[7]1'!$L21</f>
        <v>2</v>
      </c>
      <c r="S18" s="57">
        <f t="shared" si="5"/>
        <v>100</v>
      </c>
      <c r="T18" s="31">
        <v>2</v>
      </c>
      <c r="U18" s="46">
        <f>[12]VPO7!$L19+[13]VPO1!$T20</f>
        <v>1</v>
      </c>
      <c r="V18" s="57">
        <f t="shared" si="6"/>
        <v>50</v>
      </c>
      <c r="W18" s="31">
        <v>2</v>
      </c>
      <c r="X18" s="46">
        <f>[13]VPO1!$T20</f>
        <v>1</v>
      </c>
      <c r="Y18" s="57">
        <f t="shared" si="7"/>
        <v>50</v>
      </c>
      <c r="Z18" s="31">
        <v>0</v>
      </c>
      <c r="AA18" s="46">
        <f>[13]VPO1!$U20</f>
        <v>0</v>
      </c>
      <c r="AB18" s="57">
        <f t="shared" si="8"/>
        <v>0</v>
      </c>
      <c r="AC18" s="29"/>
      <c r="AD18" s="32"/>
    </row>
    <row r="19" spans="1:30" s="33" customFormat="1" ht="18" customHeight="1" x14ac:dyDescent="0.25">
      <c r="A19" s="52" t="s">
        <v>38</v>
      </c>
      <c r="B19" s="60">
        <v>8</v>
      </c>
      <c r="C19" s="85">
        <f>[12]VPO7!$L20+[12]VPO7!$J20-[12]VPO7!$K20+[13]VPO1!$B21</f>
        <v>11</v>
      </c>
      <c r="D19" s="57">
        <f t="shared" si="0"/>
        <v>137.5</v>
      </c>
      <c r="E19" s="60">
        <v>8</v>
      </c>
      <c r="F19" s="85">
        <f>[13]VPO1!$B21</f>
        <v>9</v>
      </c>
      <c r="G19" s="57">
        <f t="shared" si="1"/>
        <v>112.5</v>
      </c>
      <c r="H19" s="60">
        <v>3</v>
      </c>
      <c r="I19" s="85">
        <f>[13]VPO1!$E21+[12]VPO7!$D20</f>
        <v>3</v>
      </c>
      <c r="J19" s="57">
        <f t="shared" si="2"/>
        <v>100</v>
      </c>
      <c r="K19" s="60">
        <v>0</v>
      </c>
      <c r="L19" s="85">
        <f>[13]VPO1!$N21</f>
        <v>0</v>
      </c>
      <c r="M19" s="57">
        <f t="shared" si="3"/>
        <v>0</v>
      </c>
      <c r="N19" s="60">
        <v>0</v>
      </c>
      <c r="O19" s="85">
        <f>[13]VPO1!$R21+[13]VPO1!$S21+[12]VPO7!$G20</f>
        <v>0</v>
      </c>
      <c r="P19" s="57">
        <f t="shared" si="4"/>
        <v>0</v>
      </c>
      <c r="Q19" s="31">
        <v>6</v>
      </c>
      <c r="R19" s="46">
        <f>'[7]1'!$L22</f>
        <v>9</v>
      </c>
      <c r="S19" s="57">
        <f t="shared" si="5"/>
        <v>150</v>
      </c>
      <c r="T19" s="31">
        <v>5</v>
      </c>
      <c r="U19" s="46">
        <f>[12]VPO7!$L20+[13]VPO1!$T21</f>
        <v>5</v>
      </c>
      <c r="V19" s="57">
        <f t="shared" si="6"/>
        <v>100</v>
      </c>
      <c r="W19" s="31">
        <v>5</v>
      </c>
      <c r="X19" s="46">
        <f>[13]VPO1!$T21</f>
        <v>3</v>
      </c>
      <c r="Y19" s="57">
        <f t="shared" si="7"/>
        <v>60</v>
      </c>
      <c r="Z19" s="31">
        <v>3</v>
      </c>
      <c r="AA19" s="46">
        <f>[13]VPO1!$U21</f>
        <v>2</v>
      </c>
      <c r="AB19" s="57">
        <f t="shared" si="8"/>
        <v>66.666666666666657</v>
      </c>
      <c r="AC19" s="29"/>
      <c r="AD19" s="32"/>
    </row>
    <row r="20" spans="1:30" s="33" customFormat="1" ht="18" customHeight="1" x14ac:dyDescent="0.25">
      <c r="A20" s="52" t="s">
        <v>39</v>
      </c>
      <c r="B20" s="60">
        <v>2</v>
      </c>
      <c r="C20" s="85">
        <f>[12]VPO7!$L21+[12]VPO7!$J21-[12]VPO7!$K21+[13]VPO1!$B22</f>
        <v>1</v>
      </c>
      <c r="D20" s="57">
        <f t="shared" si="0"/>
        <v>50</v>
      </c>
      <c r="E20" s="60">
        <v>2</v>
      </c>
      <c r="F20" s="85">
        <f>[13]VPO1!$B22</f>
        <v>1</v>
      </c>
      <c r="G20" s="57">
        <f t="shared" si="1"/>
        <v>50</v>
      </c>
      <c r="H20" s="60">
        <v>2</v>
      </c>
      <c r="I20" s="85">
        <f>[13]VPO1!$E22+[12]VPO7!$D21</f>
        <v>0</v>
      </c>
      <c r="J20" s="57">
        <f t="shared" si="2"/>
        <v>0</v>
      </c>
      <c r="K20" s="60">
        <v>0</v>
      </c>
      <c r="L20" s="85">
        <f>[13]VPO1!$N22</f>
        <v>0</v>
      </c>
      <c r="M20" s="57">
        <f t="shared" si="3"/>
        <v>0</v>
      </c>
      <c r="N20" s="60">
        <v>0</v>
      </c>
      <c r="O20" s="85">
        <f>[13]VPO1!$R22+[13]VPO1!$S22+[12]VPO7!$G21</f>
        <v>0</v>
      </c>
      <c r="P20" s="57">
        <f t="shared" si="4"/>
        <v>0</v>
      </c>
      <c r="Q20" s="31">
        <v>2</v>
      </c>
      <c r="R20" s="46">
        <f>'[7]1'!$L23</f>
        <v>1</v>
      </c>
      <c r="S20" s="57">
        <f t="shared" si="5"/>
        <v>50</v>
      </c>
      <c r="T20" s="31">
        <v>0</v>
      </c>
      <c r="U20" s="46">
        <f>[12]VPO7!$L21+[13]VPO1!$T22</f>
        <v>1</v>
      </c>
      <c r="V20" s="57">
        <f t="shared" si="6"/>
        <v>0</v>
      </c>
      <c r="W20" s="31">
        <v>0</v>
      </c>
      <c r="X20" s="46">
        <f>[13]VPO1!$T22</f>
        <v>1</v>
      </c>
      <c r="Y20" s="57">
        <f t="shared" si="7"/>
        <v>0</v>
      </c>
      <c r="Z20" s="31">
        <v>0</v>
      </c>
      <c r="AA20" s="46">
        <f>[13]VPO1!$U22</f>
        <v>0</v>
      </c>
      <c r="AB20" s="57">
        <f t="shared" si="8"/>
        <v>0</v>
      </c>
      <c r="AC20" s="29"/>
      <c r="AD20" s="32"/>
    </row>
    <row r="21" spans="1:30" s="33" customFormat="1" ht="18" customHeight="1" x14ac:dyDescent="0.25">
      <c r="A21" s="52" t="s">
        <v>40</v>
      </c>
      <c r="B21" s="60">
        <v>4</v>
      </c>
      <c r="C21" s="85">
        <f>[12]VPO7!$L22+[12]VPO7!$J22-[12]VPO7!$K22+[13]VPO1!$B23</f>
        <v>1</v>
      </c>
      <c r="D21" s="57">
        <f t="shared" si="0"/>
        <v>25</v>
      </c>
      <c r="E21" s="60">
        <v>4</v>
      </c>
      <c r="F21" s="85">
        <f>[13]VPO1!$B23</f>
        <v>1</v>
      </c>
      <c r="G21" s="57">
        <f t="shared" si="1"/>
        <v>25</v>
      </c>
      <c r="H21" s="60">
        <v>0</v>
      </c>
      <c r="I21" s="85">
        <f>[13]VPO1!$E23+[12]VPO7!$D22</f>
        <v>0</v>
      </c>
      <c r="J21" s="57">
        <f t="shared" si="2"/>
        <v>0</v>
      </c>
      <c r="K21" s="60">
        <v>0</v>
      </c>
      <c r="L21" s="85">
        <f>[13]VPO1!$N23</f>
        <v>0</v>
      </c>
      <c r="M21" s="57">
        <f t="shared" si="3"/>
        <v>0</v>
      </c>
      <c r="N21" s="60">
        <v>0</v>
      </c>
      <c r="O21" s="85">
        <f>[13]VPO1!$R23+[13]VPO1!$S23+[12]VPO7!$G22</f>
        <v>0</v>
      </c>
      <c r="P21" s="57">
        <f t="shared" si="4"/>
        <v>0</v>
      </c>
      <c r="Q21" s="31">
        <v>3</v>
      </c>
      <c r="R21" s="46">
        <f>'[7]1'!$L24</f>
        <v>1</v>
      </c>
      <c r="S21" s="57">
        <f t="shared" si="5"/>
        <v>33.333333333333329</v>
      </c>
      <c r="T21" s="31">
        <v>2</v>
      </c>
      <c r="U21" s="46">
        <f>[12]VPO7!$L22+[13]VPO1!$T23</f>
        <v>0</v>
      </c>
      <c r="V21" s="57">
        <f t="shared" si="6"/>
        <v>0</v>
      </c>
      <c r="W21" s="31">
        <v>2</v>
      </c>
      <c r="X21" s="46">
        <f>[13]VPO1!$T23</f>
        <v>0</v>
      </c>
      <c r="Y21" s="57">
        <f t="shared" si="7"/>
        <v>0</v>
      </c>
      <c r="Z21" s="31">
        <v>1</v>
      </c>
      <c r="AA21" s="46">
        <f>[13]VPO1!$U23</f>
        <v>0</v>
      </c>
      <c r="AB21" s="57">
        <f t="shared" si="8"/>
        <v>0</v>
      </c>
      <c r="AC21" s="29"/>
      <c r="AD21" s="32"/>
    </row>
    <row r="22" spans="1:30" s="33" customFormat="1" ht="18" customHeight="1" x14ac:dyDescent="0.25">
      <c r="A22" s="52" t="s">
        <v>41</v>
      </c>
      <c r="B22" s="61">
        <v>3</v>
      </c>
      <c r="C22" s="85">
        <f>[12]VPO7!$L23+[12]VPO7!$J23-[12]VPO7!$K23+[13]VPO1!$B24</f>
        <v>3</v>
      </c>
      <c r="D22" s="57">
        <f t="shared" si="0"/>
        <v>100</v>
      </c>
      <c r="E22" s="61">
        <v>3</v>
      </c>
      <c r="F22" s="85">
        <f>[13]VPO1!$B24</f>
        <v>3</v>
      </c>
      <c r="G22" s="57">
        <f t="shared" si="1"/>
        <v>100</v>
      </c>
      <c r="H22" s="61">
        <v>1</v>
      </c>
      <c r="I22" s="85">
        <f>[13]VPO1!$E24+[12]VPO7!$D23</f>
        <v>2</v>
      </c>
      <c r="J22" s="57">
        <f t="shared" si="2"/>
        <v>200</v>
      </c>
      <c r="K22" s="61">
        <v>0</v>
      </c>
      <c r="L22" s="85">
        <f>[13]VPO1!$N24</f>
        <v>0</v>
      </c>
      <c r="M22" s="57">
        <f t="shared" si="3"/>
        <v>0</v>
      </c>
      <c r="N22" s="61">
        <v>0</v>
      </c>
      <c r="O22" s="85">
        <f>[13]VPO1!$R24+[13]VPO1!$S24+[12]VPO7!$G23</f>
        <v>0</v>
      </c>
      <c r="P22" s="57">
        <f t="shared" si="4"/>
        <v>0</v>
      </c>
      <c r="Q22" s="31">
        <v>0</v>
      </c>
      <c r="R22" s="46">
        <f>'[7]1'!$L25</f>
        <v>3</v>
      </c>
      <c r="S22" s="57">
        <f t="shared" si="5"/>
        <v>0</v>
      </c>
      <c r="T22" s="31">
        <v>1</v>
      </c>
      <c r="U22" s="46">
        <f>[12]VPO7!$L23+[13]VPO1!$T24</f>
        <v>0</v>
      </c>
      <c r="V22" s="57">
        <f t="shared" si="6"/>
        <v>0</v>
      </c>
      <c r="W22" s="31">
        <v>1</v>
      </c>
      <c r="X22" s="46">
        <f>[13]VPO1!$T24</f>
        <v>0</v>
      </c>
      <c r="Y22" s="57">
        <f t="shared" si="7"/>
        <v>0</v>
      </c>
      <c r="Z22" s="31">
        <v>0</v>
      </c>
      <c r="AA22" s="46">
        <f>[13]VPO1!$U24</f>
        <v>0</v>
      </c>
      <c r="AB22" s="57">
        <f t="shared" si="8"/>
        <v>0</v>
      </c>
      <c r="AC22" s="29"/>
      <c r="AD22" s="32"/>
    </row>
    <row r="23" spans="1:30" s="33" customFormat="1" ht="18" customHeight="1" x14ac:dyDescent="0.25">
      <c r="A23" s="52" t="s">
        <v>42</v>
      </c>
      <c r="B23" s="60">
        <v>9</v>
      </c>
      <c r="C23" s="85">
        <f>[12]VPO7!$L24+[12]VPO7!$J24-[12]VPO7!$K24+[13]VPO1!$B25</f>
        <v>5</v>
      </c>
      <c r="D23" s="57">
        <f t="shared" si="0"/>
        <v>55.555555555555557</v>
      </c>
      <c r="E23" s="60">
        <v>8</v>
      </c>
      <c r="F23" s="85">
        <f>[13]VPO1!$B25</f>
        <v>4</v>
      </c>
      <c r="G23" s="57">
        <f t="shared" si="1"/>
        <v>50</v>
      </c>
      <c r="H23" s="60">
        <v>2</v>
      </c>
      <c r="I23" s="85">
        <f>[13]VPO1!$E25+[12]VPO7!$D24</f>
        <v>4</v>
      </c>
      <c r="J23" s="57">
        <f t="shared" si="2"/>
        <v>200</v>
      </c>
      <c r="K23" s="60">
        <v>1</v>
      </c>
      <c r="L23" s="85">
        <f>[13]VPO1!$N25</f>
        <v>0</v>
      </c>
      <c r="M23" s="57">
        <f t="shared" si="3"/>
        <v>0</v>
      </c>
      <c r="N23" s="60">
        <v>1</v>
      </c>
      <c r="O23" s="85">
        <f>[13]VPO1!$R25+[13]VPO1!$S25+[12]VPO7!$G24</f>
        <v>2</v>
      </c>
      <c r="P23" s="57">
        <f t="shared" si="4"/>
        <v>200</v>
      </c>
      <c r="Q23" s="31">
        <v>7</v>
      </c>
      <c r="R23" s="46">
        <f>'[7]1'!$L26</f>
        <v>1</v>
      </c>
      <c r="S23" s="57">
        <f t="shared" si="5"/>
        <v>14.285714285714285</v>
      </c>
      <c r="T23" s="31">
        <v>6</v>
      </c>
      <c r="U23" s="46">
        <f>[12]VPO7!$L24+[13]VPO1!$T25</f>
        <v>1</v>
      </c>
      <c r="V23" s="57">
        <f t="shared" si="6"/>
        <v>16.666666666666664</v>
      </c>
      <c r="W23" s="31">
        <v>5</v>
      </c>
      <c r="X23" s="46">
        <f>[13]VPO1!$T25</f>
        <v>0</v>
      </c>
      <c r="Y23" s="57">
        <f t="shared" si="7"/>
        <v>0</v>
      </c>
      <c r="Z23" s="31">
        <v>4</v>
      </c>
      <c r="AA23" s="46">
        <f>[13]VPO1!$U25</f>
        <v>0</v>
      </c>
      <c r="AB23" s="57">
        <f t="shared" si="8"/>
        <v>0</v>
      </c>
      <c r="AC23" s="29"/>
      <c r="AD23" s="32"/>
    </row>
    <row r="24" spans="1:30" s="33" customFormat="1" ht="18" customHeight="1" x14ac:dyDescent="0.25">
      <c r="A24" s="52" t="s">
        <v>43</v>
      </c>
      <c r="B24" s="60">
        <v>6</v>
      </c>
      <c r="C24" s="85">
        <f>[12]VPO7!$L25+[12]VPO7!$J25-[12]VPO7!$K25+[13]VPO1!$B26</f>
        <v>5</v>
      </c>
      <c r="D24" s="57">
        <f t="shared" si="0"/>
        <v>83.333333333333343</v>
      </c>
      <c r="E24" s="60">
        <v>5</v>
      </c>
      <c r="F24" s="85">
        <f>[13]VPO1!$B26</f>
        <v>4</v>
      </c>
      <c r="G24" s="57">
        <f t="shared" si="1"/>
        <v>80</v>
      </c>
      <c r="H24" s="60">
        <v>0</v>
      </c>
      <c r="I24" s="85">
        <f>[13]VPO1!$E26+[12]VPO7!$D25</f>
        <v>1</v>
      </c>
      <c r="J24" s="57">
        <f t="shared" si="2"/>
        <v>0</v>
      </c>
      <c r="K24" s="60">
        <v>0</v>
      </c>
      <c r="L24" s="85">
        <f>[13]VPO1!$N26</f>
        <v>0</v>
      </c>
      <c r="M24" s="57">
        <f t="shared" si="3"/>
        <v>0</v>
      </c>
      <c r="N24" s="60">
        <v>0</v>
      </c>
      <c r="O24" s="85">
        <f>[13]VPO1!$R26+[13]VPO1!$S26+[12]VPO7!$G25</f>
        <v>0</v>
      </c>
      <c r="P24" s="57">
        <f t="shared" si="4"/>
        <v>0</v>
      </c>
      <c r="Q24" s="31">
        <v>5</v>
      </c>
      <c r="R24" s="46">
        <f>'[7]1'!$L27</f>
        <v>4</v>
      </c>
      <c r="S24" s="57">
        <f t="shared" si="5"/>
        <v>80</v>
      </c>
      <c r="T24" s="31">
        <v>6</v>
      </c>
      <c r="U24" s="46">
        <f>[12]VPO7!$L25+[13]VPO1!$T26</f>
        <v>2</v>
      </c>
      <c r="V24" s="57">
        <f t="shared" si="6"/>
        <v>33.333333333333329</v>
      </c>
      <c r="W24" s="31">
        <v>5</v>
      </c>
      <c r="X24" s="46">
        <f>[13]VPO1!$T26</f>
        <v>1</v>
      </c>
      <c r="Y24" s="57">
        <f t="shared" si="7"/>
        <v>20</v>
      </c>
      <c r="Z24" s="31">
        <v>2</v>
      </c>
      <c r="AA24" s="46">
        <f>[13]VPO1!$U26</f>
        <v>1</v>
      </c>
      <c r="AB24" s="57">
        <f t="shared" si="8"/>
        <v>50</v>
      </c>
      <c r="AC24" s="29"/>
      <c r="AD24" s="32"/>
    </row>
    <row r="25" spans="1:30" s="33" customFormat="1" ht="18" customHeight="1" x14ac:dyDescent="0.25">
      <c r="A25" s="53" t="s">
        <v>44</v>
      </c>
      <c r="B25" s="60">
        <v>1</v>
      </c>
      <c r="C25" s="85">
        <f>[12]VPO7!$L26+[12]VPO7!$J26-[12]VPO7!$K26+[13]VPO1!$B27</f>
        <v>0</v>
      </c>
      <c r="D25" s="57">
        <f t="shared" si="0"/>
        <v>0</v>
      </c>
      <c r="E25" s="60">
        <v>1</v>
      </c>
      <c r="F25" s="85">
        <f>[13]VPO1!$B27</f>
        <v>0</v>
      </c>
      <c r="G25" s="57">
        <f t="shared" si="1"/>
        <v>0</v>
      </c>
      <c r="H25" s="60">
        <v>0</v>
      </c>
      <c r="I25" s="85">
        <f>[13]VPO1!$E27+[12]VPO7!$D26</f>
        <v>0</v>
      </c>
      <c r="J25" s="57">
        <f t="shared" si="2"/>
        <v>0</v>
      </c>
      <c r="K25" s="60">
        <v>0</v>
      </c>
      <c r="L25" s="85">
        <f>[13]VPO1!$N27</f>
        <v>0</v>
      </c>
      <c r="M25" s="57">
        <f t="shared" si="3"/>
        <v>0</v>
      </c>
      <c r="N25" s="60">
        <v>0</v>
      </c>
      <c r="O25" s="85">
        <f>[13]VPO1!$R27+[13]VPO1!$S27+[12]VPO7!$G26</f>
        <v>0</v>
      </c>
      <c r="P25" s="57">
        <f t="shared" si="4"/>
        <v>0</v>
      </c>
      <c r="Q25" s="31">
        <v>1</v>
      </c>
      <c r="R25" s="46">
        <f>'[7]1'!$L28</f>
        <v>0</v>
      </c>
      <c r="S25" s="57">
        <f t="shared" si="5"/>
        <v>0</v>
      </c>
      <c r="T25" s="31">
        <v>0</v>
      </c>
      <c r="U25" s="46">
        <f>[12]VPO7!$L26+[13]VPO1!$T27</f>
        <v>0</v>
      </c>
      <c r="V25" s="57">
        <f t="shared" si="6"/>
        <v>0</v>
      </c>
      <c r="W25" s="31">
        <v>0</v>
      </c>
      <c r="X25" s="46">
        <f>[13]VPO1!$T27</f>
        <v>0</v>
      </c>
      <c r="Y25" s="57">
        <f t="shared" si="7"/>
        <v>0</v>
      </c>
      <c r="Z25" s="31">
        <v>0</v>
      </c>
      <c r="AA25" s="46">
        <f>[13]VPO1!$U27</f>
        <v>0</v>
      </c>
      <c r="AB25" s="57">
        <f t="shared" si="8"/>
        <v>0</v>
      </c>
      <c r="AC25" s="29"/>
      <c r="AD25" s="32"/>
    </row>
    <row r="26" spans="1:30" s="33" customFormat="1" ht="18" customHeight="1" x14ac:dyDescent="0.25">
      <c r="A26" s="52" t="s">
        <v>45</v>
      </c>
      <c r="B26" s="60">
        <v>81</v>
      </c>
      <c r="C26" s="85">
        <f>[12]VPO7!$L27+[12]VPO7!$J27-[12]VPO7!$K27+[13]VPO1!$B28</f>
        <v>101</v>
      </c>
      <c r="D26" s="57">
        <f t="shared" si="0"/>
        <v>124.69135802469135</v>
      </c>
      <c r="E26" s="60">
        <v>43</v>
      </c>
      <c r="F26" s="85">
        <f>[13]VPO1!$B28</f>
        <v>54</v>
      </c>
      <c r="G26" s="57">
        <f t="shared" si="1"/>
        <v>125.58139534883721</v>
      </c>
      <c r="H26" s="60">
        <v>7</v>
      </c>
      <c r="I26" s="85">
        <f>[13]VPO1!$E28+[12]VPO7!$D27</f>
        <v>9</v>
      </c>
      <c r="J26" s="57">
        <f t="shared" si="2"/>
        <v>128.57142857142858</v>
      </c>
      <c r="K26" s="60">
        <v>1</v>
      </c>
      <c r="L26" s="85">
        <f>[13]VPO1!$N28</f>
        <v>2</v>
      </c>
      <c r="M26" s="57">
        <f t="shared" si="3"/>
        <v>200</v>
      </c>
      <c r="N26" s="60">
        <v>1</v>
      </c>
      <c r="O26" s="85">
        <f>[13]VPO1!$R28+[13]VPO1!$S28+[12]VPO7!$G27</f>
        <v>0</v>
      </c>
      <c r="P26" s="57">
        <f t="shared" si="4"/>
        <v>0</v>
      </c>
      <c r="Q26" s="31">
        <v>21</v>
      </c>
      <c r="R26" s="46">
        <f>'[7]1'!$L29</f>
        <v>27</v>
      </c>
      <c r="S26" s="57">
        <f t="shared" si="5"/>
        <v>128.57142857142858</v>
      </c>
      <c r="T26" s="31">
        <v>68</v>
      </c>
      <c r="U26" s="46">
        <f>[12]VPO7!$L27+[13]VPO1!$T28</f>
        <v>59</v>
      </c>
      <c r="V26" s="57">
        <f t="shared" si="6"/>
        <v>86.764705882352942</v>
      </c>
      <c r="W26" s="31">
        <v>30</v>
      </c>
      <c r="X26" s="46">
        <f>[13]VPO1!$T28</f>
        <v>26</v>
      </c>
      <c r="Y26" s="57">
        <f t="shared" si="7"/>
        <v>86.666666666666671</v>
      </c>
      <c r="Z26" s="31">
        <v>24</v>
      </c>
      <c r="AA26" s="46">
        <f>[13]VPO1!$U28</f>
        <v>18</v>
      </c>
      <c r="AB26" s="57">
        <f t="shared" si="8"/>
        <v>75</v>
      </c>
      <c r="AC26" s="29"/>
      <c r="AD26" s="32"/>
    </row>
    <row r="27" spans="1:30" s="33" customFormat="1" ht="18" customHeight="1" x14ac:dyDescent="0.25">
      <c r="A27" s="52" t="s">
        <v>46</v>
      </c>
      <c r="B27" s="60">
        <v>23</v>
      </c>
      <c r="C27" s="85">
        <f>[12]VPO7!$L28+[12]VPO7!$J28-[12]VPO7!$K28+[13]VPO1!$B29</f>
        <v>17</v>
      </c>
      <c r="D27" s="57">
        <f t="shared" si="0"/>
        <v>73.91304347826086</v>
      </c>
      <c r="E27" s="60">
        <v>6</v>
      </c>
      <c r="F27" s="85">
        <f>[13]VPO1!$B29</f>
        <v>3</v>
      </c>
      <c r="G27" s="57">
        <f t="shared" si="1"/>
        <v>50</v>
      </c>
      <c r="H27" s="60">
        <v>4</v>
      </c>
      <c r="I27" s="85">
        <f>[13]VPO1!$E29+[12]VPO7!$D28</f>
        <v>0</v>
      </c>
      <c r="J27" s="57">
        <f t="shared" si="2"/>
        <v>0</v>
      </c>
      <c r="K27" s="60">
        <v>0</v>
      </c>
      <c r="L27" s="85">
        <f>[13]VPO1!$N29</f>
        <v>0</v>
      </c>
      <c r="M27" s="57">
        <f t="shared" si="3"/>
        <v>0</v>
      </c>
      <c r="N27" s="60">
        <v>0</v>
      </c>
      <c r="O27" s="85">
        <f>[13]VPO1!$R29+[13]VPO1!$S29+[12]VPO7!$G28</f>
        <v>1</v>
      </c>
      <c r="P27" s="57">
        <f t="shared" si="4"/>
        <v>0</v>
      </c>
      <c r="Q27" s="31">
        <v>6</v>
      </c>
      <c r="R27" s="46">
        <f>'[7]1'!$L30</f>
        <v>3</v>
      </c>
      <c r="S27" s="57">
        <f t="shared" si="5"/>
        <v>50</v>
      </c>
      <c r="T27" s="31">
        <v>17</v>
      </c>
      <c r="U27" s="46">
        <f>[12]VPO7!$L28+[13]VPO1!$T29</f>
        <v>13</v>
      </c>
      <c r="V27" s="57">
        <f t="shared" si="6"/>
        <v>76.470588235294116</v>
      </c>
      <c r="W27" s="31">
        <v>3</v>
      </c>
      <c r="X27" s="46">
        <f>[13]VPO1!$T29</f>
        <v>0</v>
      </c>
      <c r="Y27" s="57">
        <f t="shared" si="7"/>
        <v>0</v>
      </c>
      <c r="Z27" s="31">
        <v>1</v>
      </c>
      <c r="AA27" s="46">
        <f>[13]VPO1!$U29</f>
        <v>0</v>
      </c>
      <c r="AB27" s="57">
        <f t="shared" si="8"/>
        <v>0</v>
      </c>
      <c r="AC27" s="29"/>
      <c r="AD27" s="32"/>
    </row>
    <row r="28" spans="1:30" s="33" customFormat="1" ht="18" customHeight="1" x14ac:dyDescent="0.25">
      <c r="A28" s="54" t="s">
        <v>47</v>
      </c>
      <c r="B28" s="60">
        <v>19</v>
      </c>
      <c r="C28" s="85">
        <f>[12]VPO7!$L29+[12]VPO7!$J29-[12]VPO7!$K29+[13]VPO1!$B30</f>
        <v>20</v>
      </c>
      <c r="D28" s="57">
        <f t="shared" si="0"/>
        <v>105.26315789473684</v>
      </c>
      <c r="E28" s="60">
        <v>14</v>
      </c>
      <c r="F28" s="85">
        <f>[13]VPO1!$B30</f>
        <v>15</v>
      </c>
      <c r="G28" s="57">
        <f t="shared" si="1"/>
        <v>107.14285714285714</v>
      </c>
      <c r="H28" s="60">
        <v>6</v>
      </c>
      <c r="I28" s="85">
        <f>[13]VPO1!$E30+[12]VPO7!$D29</f>
        <v>6</v>
      </c>
      <c r="J28" s="57">
        <f t="shared" si="2"/>
        <v>100</v>
      </c>
      <c r="K28" s="60">
        <v>0</v>
      </c>
      <c r="L28" s="85">
        <f>[13]VPO1!$N30</f>
        <v>0</v>
      </c>
      <c r="M28" s="57">
        <f t="shared" si="3"/>
        <v>0</v>
      </c>
      <c r="N28" s="60">
        <v>0</v>
      </c>
      <c r="O28" s="85">
        <f>[13]VPO1!$R30+[13]VPO1!$S30+[12]VPO7!$G29</f>
        <v>0</v>
      </c>
      <c r="P28" s="57">
        <f t="shared" si="4"/>
        <v>0</v>
      </c>
      <c r="Q28" s="31">
        <v>11</v>
      </c>
      <c r="R28" s="46">
        <f>'[7]1'!$L31</f>
        <v>14</v>
      </c>
      <c r="S28" s="57">
        <f t="shared" si="5"/>
        <v>127.27272727272727</v>
      </c>
      <c r="T28" s="31">
        <v>13</v>
      </c>
      <c r="U28" s="46">
        <f>[12]VPO7!$L29+[13]VPO1!$T30</f>
        <v>7</v>
      </c>
      <c r="V28" s="57">
        <f t="shared" si="6"/>
        <v>53.846153846153847</v>
      </c>
      <c r="W28" s="31">
        <v>9</v>
      </c>
      <c r="X28" s="46">
        <f>[13]VPO1!$T30</f>
        <v>3</v>
      </c>
      <c r="Y28" s="57">
        <f t="shared" si="7"/>
        <v>33.333333333333329</v>
      </c>
      <c r="Z28" s="31">
        <v>7</v>
      </c>
      <c r="AA28" s="46">
        <f>[13]VPO1!$U30</f>
        <v>2</v>
      </c>
      <c r="AB28" s="57">
        <f t="shared" si="8"/>
        <v>28.571428571428569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80" zoomScaleNormal="70" zoomScaleSheetLayoutView="80" workbookViewId="0">
      <selection activeCell="C8" sqref="C8"/>
    </sheetView>
  </sheetViews>
  <sheetFormatPr defaultColWidth="8" defaultRowHeight="12.75" x14ac:dyDescent="0.2"/>
  <cols>
    <col min="1" max="1" width="60.85546875" style="2" customWidth="1"/>
    <col min="2" max="2" width="23.28515625" style="2" customWidth="1"/>
    <col min="3" max="3" width="24.5703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26.25" customHeight="1" x14ac:dyDescent="0.2">
      <c r="A1" s="90" t="s">
        <v>51</v>
      </c>
      <c r="B1" s="90"/>
      <c r="C1" s="90"/>
      <c r="D1" s="90"/>
      <c r="E1" s="90"/>
    </row>
    <row r="2" spans="1:11" ht="28.5" customHeight="1" x14ac:dyDescent="0.2">
      <c r="A2" s="90" t="s">
        <v>22</v>
      </c>
      <c r="B2" s="90"/>
      <c r="C2" s="90"/>
      <c r="D2" s="90"/>
      <c r="E2" s="90"/>
    </row>
    <row r="3" spans="1:11" s="3" customFormat="1" ht="23.25" customHeight="1" x14ac:dyDescent="0.25">
      <c r="A3" s="95" t="s">
        <v>0</v>
      </c>
      <c r="B3" s="91" t="s">
        <v>74</v>
      </c>
      <c r="C3" s="91" t="s">
        <v>75</v>
      </c>
      <c r="D3" s="93" t="s">
        <v>1</v>
      </c>
      <c r="E3" s="94"/>
    </row>
    <row r="4" spans="1:11" s="3" customFormat="1" ht="42" customHeight="1" x14ac:dyDescent="0.25">
      <c r="A4" s="96"/>
      <c r="B4" s="92"/>
      <c r="C4" s="92"/>
      <c r="D4" s="4" t="s">
        <v>2</v>
      </c>
      <c r="E4" s="5" t="s">
        <v>59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31.5" customHeight="1" x14ac:dyDescent="0.25">
      <c r="A6" s="9" t="s">
        <v>52</v>
      </c>
      <c r="B6" s="58">
        <f>'10'!B7</f>
        <v>24310</v>
      </c>
      <c r="C6" s="58">
        <f>'10'!C7</f>
        <v>21293</v>
      </c>
      <c r="D6" s="55">
        <f>IF(B6=0,0,C6/B6)*100</f>
        <v>87.589469354175236</v>
      </c>
      <c r="E6" s="49">
        <f>C6-B6</f>
        <v>-3017</v>
      </c>
      <c r="K6" s="11"/>
    </row>
    <row r="7" spans="1:11" s="3" customFormat="1" ht="31.5" customHeight="1" x14ac:dyDescent="0.25">
      <c r="A7" s="9" t="s">
        <v>53</v>
      </c>
      <c r="B7" s="58">
        <f>'10'!E7</f>
        <v>8620</v>
      </c>
      <c r="C7" s="58">
        <f>'10'!F7</f>
        <v>7450</v>
      </c>
      <c r="D7" s="55">
        <f t="shared" ref="D7:D11" si="0">IF(B7=0,0,C7/B7)*100</f>
        <v>86.426914153132245</v>
      </c>
      <c r="E7" s="49">
        <f t="shared" ref="E7:E11" si="1">C7-B7</f>
        <v>-1170</v>
      </c>
      <c r="K7" s="11"/>
    </row>
    <row r="8" spans="1:11" s="3" customFormat="1" ht="54.75" customHeight="1" x14ac:dyDescent="0.25">
      <c r="A8" s="12" t="s">
        <v>54</v>
      </c>
      <c r="B8" s="58">
        <f>'10'!H7</f>
        <v>2870</v>
      </c>
      <c r="C8" s="58">
        <f>'10'!I7</f>
        <v>1908</v>
      </c>
      <c r="D8" s="55">
        <f t="shared" si="0"/>
        <v>66.480836236933797</v>
      </c>
      <c r="E8" s="49">
        <f t="shared" si="1"/>
        <v>-962</v>
      </c>
      <c r="K8" s="11"/>
    </row>
    <row r="9" spans="1:11" s="3" customFormat="1" ht="35.25" customHeight="1" x14ac:dyDescent="0.25">
      <c r="A9" s="13" t="s">
        <v>55</v>
      </c>
      <c r="B9" s="58">
        <f>'10'!K7</f>
        <v>293</v>
      </c>
      <c r="C9" s="58">
        <f>'10'!L7</f>
        <v>264</v>
      </c>
      <c r="D9" s="55">
        <f t="shared" si="0"/>
        <v>90.102389078498291</v>
      </c>
      <c r="E9" s="49">
        <f t="shared" si="1"/>
        <v>-29</v>
      </c>
      <c r="K9" s="11"/>
    </row>
    <row r="10" spans="1:11" s="3" customFormat="1" ht="45.75" customHeight="1" x14ac:dyDescent="0.25">
      <c r="A10" s="13" t="s">
        <v>18</v>
      </c>
      <c r="B10" s="58">
        <f>'10'!N7</f>
        <v>249</v>
      </c>
      <c r="C10" s="58">
        <f>'10'!O7</f>
        <v>282</v>
      </c>
      <c r="D10" s="55">
        <f t="shared" si="0"/>
        <v>113.25301204819279</v>
      </c>
      <c r="E10" s="49">
        <f t="shared" si="1"/>
        <v>33</v>
      </c>
      <c r="K10" s="11"/>
    </row>
    <row r="11" spans="1:11" s="3" customFormat="1" ht="55.5" customHeight="1" x14ac:dyDescent="0.25">
      <c r="A11" s="13" t="s">
        <v>56</v>
      </c>
      <c r="B11" s="58">
        <f>'10'!Q7</f>
        <v>6411</v>
      </c>
      <c r="C11" s="58">
        <f>'10'!R7</f>
        <v>6316</v>
      </c>
      <c r="D11" s="55">
        <f t="shared" si="0"/>
        <v>98.518171892060522</v>
      </c>
      <c r="E11" s="49">
        <f t="shared" si="1"/>
        <v>-95</v>
      </c>
      <c r="K11" s="11"/>
    </row>
    <row r="12" spans="1:11" s="3" customFormat="1" ht="12.75" customHeight="1" x14ac:dyDescent="0.25">
      <c r="A12" s="97" t="s">
        <v>4</v>
      </c>
      <c r="B12" s="98"/>
      <c r="C12" s="98"/>
      <c r="D12" s="98"/>
      <c r="E12" s="98"/>
      <c r="K12" s="11"/>
    </row>
    <row r="13" spans="1:11" s="3" customFormat="1" ht="15" customHeight="1" x14ac:dyDescent="0.25">
      <c r="A13" s="99"/>
      <c r="B13" s="100"/>
      <c r="C13" s="100"/>
      <c r="D13" s="100"/>
      <c r="E13" s="100"/>
      <c r="K13" s="11"/>
    </row>
    <row r="14" spans="1:11" s="3" customFormat="1" ht="20.25" customHeight="1" x14ac:dyDescent="0.25">
      <c r="A14" s="95" t="s">
        <v>0</v>
      </c>
      <c r="B14" s="101" t="s">
        <v>76</v>
      </c>
      <c r="C14" s="101" t="s">
        <v>77</v>
      </c>
      <c r="D14" s="93" t="s">
        <v>1</v>
      </c>
      <c r="E14" s="94"/>
      <c r="K14" s="11"/>
    </row>
    <row r="15" spans="1:11" ht="35.25" customHeight="1" x14ac:dyDescent="0.2">
      <c r="A15" s="96"/>
      <c r="B15" s="101"/>
      <c r="C15" s="101"/>
      <c r="D15" s="4" t="s">
        <v>2</v>
      </c>
      <c r="E15" s="5" t="s">
        <v>59</v>
      </c>
      <c r="K15" s="11"/>
    </row>
    <row r="16" spans="1:11" ht="24" customHeight="1" x14ac:dyDescent="0.2">
      <c r="A16" s="9" t="s">
        <v>52</v>
      </c>
      <c r="B16" s="59">
        <f>'10'!T7</f>
        <v>19516</v>
      </c>
      <c r="C16" s="59">
        <f>'10'!U7</f>
        <v>14608</v>
      </c>
      <c r="D16" s="48">
        <f t="shared" ref="D16:D18" si="2">C16/B16%</f>
        <v>74.851403976224631</v>
      </c>
      <c r="E16" s="49">
        <f t="shared" ref="E16:E18" si="3">C16-B16</f>
        <v>-4908</v>
      </c>
      <c r="K16" s="11"/>
    </row>
    <row r="17" spans="1:11" ht="25.5" customHeight="1" x14ac:dyDescent="0.2">
      <c r="A17" s="1" t="s">
        <v>53</v>
      </c>
      <c r="B17" s="59">
        <f>'10'!W7</f>
        <v>4816</v>
      </c>
      <c r="C17" s="59">
        <f>'10'!X7</f>
        <v>2703</v>
      </c>
      <c r="D17" s="48">
        <f t="shared" si="2"/>
        <v>56.125415282392034</v>
      </c>
      <c r="E17" s="49">
        <f t="shared" si="3"/>
        <v>-2113</v>
      </c>
      <c r="K17" s="11"/>
    </row>
    <row r="18" spans="1:11" ht="33.75" customHeight="1" x14ac:dyDescent="0.2">
      <c r="A18" s="1" t="s">
        <v>57</v>
      </c>
      <c r="B18" s="59">
        <f>'10'!Z7</f>
        <v>3927</v>
      </c>
      <c r="C18" s="59">
        <f>'10'!AA7</f>
        <v>2238</v>
      </c>
      <c r="D18" s="48">
        <f t="shared" si="2"/>
        <v>56.990068754774633</v>
      </c>
      <c r="E18" s="49">
        <f t="shared" si="3"/>
        <v>-1689</v>
      </c>
      <c r="K18" s="11"/>
    </row>
  </sheetData>
  <mergeCells count="11">
    <mergeCell ref="A14:A15"/>
    <mergeCell ref="B14:B15"/>
    <mergeCell ref="C14:C15"/>
    <mergeCell ref="D14:E14"/>
    <mergeCell ref="A2:E2"/>
    <mergeCell ref="A12:E13"/>
    <mergeCell ref="A1:E1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2021-01-19T15:43:43Z</cp:lastPrinted>
  <dcterms:created xsi:type="dcterms:W3CDTF">2020-12-10T10:35:03Z</dcterms:created>
  <dcterms:modified xsi:type="dcterms:W3CDTF">2021-11-16T10:19:20Z</dcterms:modified>
</cp:coreProperties>
</file>