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40" windowHeight="11970" activeTab="10"/>
  </bookViews>
  <sheets>
    <sheet name="1" sheetId="23" r:id="rId1"/>
    <sheet name="2" sheetId="39" r:id="rId2"/>
    <sheet name="3" sheetId="42" r:id="rId3"/>
    <sheet name="4" sheetId="48" r:id="rId4"/>
    <sheet name="5" sheetId="49" r:id="rId5"/>
    <sheet name="6" sheetId="50" r:id="rId6"/>
    <sheet name="7" sheetId="51" r:id="rId7"/>
    <sheet name="8" sheetId="52" r:id="rId8"/>
    <sheet name="9" sheetId="53" r:id="rId9"/>
    <sheet name="10" sheetId="54" r:id="rId10"/>
    <sheet name="11" sheetId="25" r:id="rId11"/>
    <sheet name="12" sheetId="55" r:id="rId12"/>
    <sheet name="13" sheetId="56" r:id="rId13"/>
    <sheet name="14" sheetId="57" r:id="rId14"/>
    <sheet name="15" sheetId="58" r:id="rId15"/>
    <sheet name="16" sheetId="59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4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4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4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'1'!$A$1:$E$16</definedName>
    <definedName name="_xlnm.Print_Area" localSheetId="9">'10'!$A$1:$V$28</definedName>
    <definedName name="_xlnm.Print_Area" localSheetId="10">'11'!$A$1:$D$18</definedName>
    <definedName name="_xlnm.Print_Area" localSheetId="11">'12'!$A$1:$I$28</definedName>
    <definedName name="_xlnm.Print_Area" localSheetId="12">'13'!$A$1:$I$28</definedName>
    <definedName name="_xlnm.Print_Area" localSheetId="13">'14'!$A$1:$I$18</definedName>
    <definedName name="_xlnm.Print_Area" localSheetId="14">'15'!$A$1:$V$28</definedName>
    <definedName name="_xlnm.Print_Area" localSheetId="15">'16'!$A$1:$V$28</definedName>
    <definedName name="_xlnm.Print_Area" localSheetId="1">'2'!$A$1:$V$28</definedName>
    <definedName name="_xlnm.Print_Area" localSheetId="2">'3'!$A$1:$E$15</definedName>
    <definedName name="_xlnm.Print_Area" localSheetId="3">'4'!$A$1:$V$28</definedName>
    <definedName name="_xlnm.Print_Area" localSheetId="4">'5'!$A$1:$E$15</definedName>
    <definedName name="_xlnm.Print_Area" localSheetId="5">'6'!$A$1:$V$28</definedName>
    <definedName name="_xlnm.Print_Area" localSheetId="6">'7'!$A$1:$E$16</definedName>
    <definedName name="_xlnm.Print_Area" localSheetId="7">'8'!$A$1:$V$28</definedName>
    <definedName name="_xlnm.Print_Area" localSheetId="8">'9'!$A$1:$E$16</definedName>
    <definedName name="олд" localSheetId="9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5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9">'[3]Sheet1 (2)'!#REF!</definedName>
    <definedName name="оплад" localSheetId="11">'[3]Sheet1 (2)'!#REF!</definedName>
    <definedName name="оплад" localSheetId="12">'[3]Sheet1 (2)'!#REF!</definedName>
    <definedName name="оплад" localSheetId="14">'[3]Sheet1 (2)'!#REF!</definedName>
    <definedName name="оплад" localSheetId="15">'[3]Sheet1 (2)'!#REF!</definedName>
    <definedName name="оплад" localSheetId="2">'[3]Sheet1 (2)'!#REF!</definedName>
    <definedName name="оплад" localSheetId="3">'[3]Sheet1 (2)'!#REF!</definedName>
    <definedName name="оплад" localSheetId="4">'[3]Sheet1 (2)'!#REF!</definedName>
    <definedName name="оплад" localSheetId="5">'[3]Sheet1 (2)'!#REF!</definedName>
    <definedName name="оплад" localSheetId="6">'[3]Sheet1 (2)'!#REF!</definedName>
    <definedName name="оплад" localSheetId="7">'[3]Sheet1 (2)'!#REF!</definedName>
    <definedName name="оплад" localSheetId="8">'[3]Sheet1 (2)'!#REF!</definedName>
    <definedName name="оплад">'[3]Sheet1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4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9">#REF!</definedName>
    <definedName name="пар" localSheetId="11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3">#REF!</definedName>
    <definedName name="пар" localSheetId="4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9">#REF!</definedName>
    <definedName name="плдаж" localSheetId="11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3">#REF!</definedName>
    <definedName name="плдаж" localSheetId="4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9">#REF!</definedName>
    <definedName name="плдажп" localSheetId="11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3">#REF!</definedName>
    <definedName name="плдажп" localSheetId="4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'[3]Sheet1 (3)'!#REF!</definedName>
    <definedName name="праовл" localSheetId="11">'[3]Sheet1 (3)'!#REF!</definedName>
    <definedName name="праовл" localSheetId="12">'[3]Sheet1 (3)'!#REF!</definedName>
    <definedName name="праовл" localSheetId="14">'[3]Sheet1 (3)'!#REF!</definedName>
    <definedName name="праовл" localSheetId="15">'[3]Sheet1 (3)'!#REF!</definedName>
    <definedName name="праовл" localSheetId="2">'[3]Sheet1 (3)'!#REF!</definedName>
    <definedName name="праовл" localSheetId="3">'[3]Sheet1 (3)'!#REF!</definedName>
    <definedName name="праовл" localSheetId="4">'[3]Sheet1 (3)'!#REF!</definedName>
    <definedName name="праовл" localSheetId="5">'[3]Sheet1 (3)'!#REF!</definedName>
    <definedName name="праовл" localSheetId="6">'[3]Sheet1 (3)'!#REF!</definedName>
    <definedName name="праовл" localSheetId="7">'[3]Sheet1 (3)'!#REF!</definedName>
    <definedName name="праовл" localSheetId="8">'[3]Sheet1 (3)'!#REF!</definedName>
    <definedName name="праовл">'[3]Sheet1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4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9">#REF!</definedName>
    <definedName name="рпа" localSheetId="11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3">#REF!</definedName>
    <definedName name="рпа" localSheetId="4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'[3]Sheet1 (2)'!#REF!</definedName>
    <definedName name="рррр" localSheetId="11">'[3]Sheet1 (2)'!#REF!</definedName>
    <definedName name="рррр" localSheetId="12">'[3]Sheet1 (2)'!#REF!</definedName>
    <definedName name="рррр" localSheetId="14">'[3]Sheet1 (2)'!#REF!</definedName>
    <definedName name="рррр" localSheetId="15">'[3]Sheet1 (2)'!#REF!</definedName>
    <definedName name="рррр" localSheetId="2">'[3]Sheet1 (2)'!#REF!</definedName>
    <definedName name="рррр" localSheetId="3">'[3]Sheet1 (2)'!#REF!</definedName>
    <definedName name="рррр" localSheetId="4">'[3]Sheet1 (2)'!#REF!</definedName>
    <definedName name="рррр" localSheetId="5">'[3]Sheet1 (2)'!#REF!</definedName>
    <definedName name="рррр" localSheetId="6">'[3]Sheet1 (2)'!#REF!</definedName>
    <definedName name="рррр" localSheetId="7">'[3]Sheet1 (2)'!#REF!</definedName>
    <definedName name="рррр" localSheetId="8">'[3]Sheet1 (2)'!#REF!</definedName>
    <definedName name="рррр">'[3]Sheet1 (2)'!#REF!</definedName>
    <definedName name="ррррау" localSheetId="9">'[1]Sheet1 (3)'!#REF!</definedName>
    <definedName name="ррррау" localSheetId="11">'[1]Sheet1 (3)'!#REF!</definedName>
    <definedName name="ррррау" localSheetId="12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3">'[1]Sheet1 (3)'!#REF!</definedName>
    <definedName name="ррррау" localSheetId="4">'[1]Sheet1 (3)'!#REF!</definedName>
    <definedName name="ррррау" localSheetId="5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B18" i="25" l="1"/>
  <c r="B17" i="25"/>
  <c r="B9" i="25"/>
  <c r="B10" i="25"/>
  <c r="B11" i="25"/>
  <c r="B12" i="25"/>
  <c r="B8" i="25"/>
  <c r="L9" i="48" l="1"/>
  <c r="L10" i="48"/>
  <c r="L11" i="48"/>
  <c r="L12" i="48"/>
  <c r="L13" i="48"/>
  <c r="L14" i="48"/>
  <c r="L15" i="48"/>
  <c r="L16" i="48"/>
  <c r="L17" i="48"/>
  <c r="L18" i="48"/>
  <c r="L19" i="48"/>
  <c r="L20" i="48"/>
  <c r="L21" i="48"/>
  <c r="L22" i="48"/>
  <c r="L23" i="48"/>
  <c r="L24" i="48"/>
  <c r="L25" i="48"/>
  <c r="L26" i="48"/>
  <c r="L27" i="48"/>
  <c r="L28" i="48"/>
  <c r="L8" i="48"/>
  <c r="U9" i="59" l="1"/>
  <c r="U9" i="58" s="1"/>
  <c r="U10" i="59"/>
  <c r="U10" i="58" s="1"/>
  <c r="U11" i="59"/>
  <c r="U11" i="58" s="1"/>
  <c r="U12" i="59"/>
  <c r="U12" i="58" s="1"/>
  <c r="U13" i="59"/>
  <c r="U13" i="58" s="1"/>
  <c r="U14" i="59"/>
  <c r="U14" i="58" s="1"/>
  <c r="U15" i="59"/>
  <c r="U15" i="58" s="1"/>
  <c r="U16" i="59"/>
  <c r="U16" i="58" s="1"/>
  <c r="U17" i="59"/>
  <c r="U17" i="58" s="1"/>
  <c r="U18" i="59"/>
  <c r="U18" i="58" s="1"/>
  <c r="U19" i="59"/>
  <c r="U19" i="58" s="1"/>
  <c r="U20" i="59"/>
  <c r="U20" i="58" s="1"/>
  <c r="U21" i="59"/>
  <c r="U21" i="58" s="1"/>
  <c r="U22" i="59"/>
  <c r="U22" i="58" s="1"/>
  <c r="U23" i="59"/>
  <c r="U23" i="58" s="1"/>
  <c r="U24" i="59"/>
  <c r="U24" i="58" s="1"/>
  <c r="U25" i="59"/>
  <c r="U25" i="58" s="1"/>
  <c r="U26" i="59"/>
  <c r="U26" i="58" s="1"/>
  <c r="U27" i="59"/>
  <c r="U27" i="58" s="1"/>
  <c r="U28" i="59"/>
  <c r="U28" i="58" s="1"/>
  <c r="U8" i="59"/>
  <c r="U8" i="58" s="1"/>
  <c r="R9" i="59"/>
  <c r="R9" i="58" s="1"/>
  <c r="R10" i="59"/>
  <c r="R10" i="58" s="1"/>
  <c r="R11" i="59"/>
  <c r="R11" i="58" s="1"/>
  <c r="R12" i="59"/>
  <c r="R12" i="58" s="1"/>
  <c r="R13" i="59"/>
  <c r="R13" i="58" s="1"/>
  <c r="R14" i="59"/>
  <c r="R14" i="58" s="1"/>
  <c r="R15" i="59"/>
  <c r="R15" i="58" s="1"/>
  <c r="R16" i="59"/>
  <c r="R16" i="58" s="1"/>
  <c r="R17" i="59"/>
  <c r="R17" i="58" s="1"/>
  <c r="R18" i="59"/>
  <c r="R18" i="58" s="1"/>
  <c r="R19" i="59"/>
  <c r="R19" i="58" s="1"/>
  <c r="R20" i="59"/>
  <c r="R20" i="58" s="1"/>
  <c r="R21" i="59"/>
  <c r="R21" i="58" s="1"/>
  <c r="R22" i="59"/>
  <c r="R22" i="58" s="1"/>
  <c r="R23" i="59"/>
  <c r="R23" i="58" s="1"/>
  <c r="R24" i="59"/>
  <c r="R24" i="58" s="1"/>
  <c r="R25" i="59"/>
  <c r="R25" i="58" s="1"/>
  <c r="R26" i="59"/>
  <c r="R26" i="58" s="1"/>
  <c r="R27" i="59"/>
  <c r="R27" i="58" s="1"/>
  <c r="R28" i="59"/>
  <c r="R28" i="58" s="1"/>
  <c r="R8" i="59"/>
  <c r="R8" i="58" s="1"/>
  <c r="O9" i="59"/>
  <c r="O9" i="58" s="1"/>
  <c r="O10" i="59"/>
  <c r="O10" i="58" s="1"/>
  <c r="O11" i="59"/>
  <c r="O11" i="58" s="1"/>
  <c r="O12" i="59"/>
  <c r="O12" i="58" s="1"/>
  <c r="O13" i="59"/>
  <c r="O13" i="58" s="1"/>
  <c r="O14" i="59"/>
  <c r="O14" i="58" s="1"/>
  <c r="O15" i="59"/>
  <c r="O15" i="58" s="1"/>
  <c r="O16" i="59"/>
  <c r="O16" i="58" s="1"/>
  <c r="O17" i="59"/>
  <c r="O17" i="58" s="1"/>
  <c r="O18" i="59"/>
  <c r="O18" i="58" s="1"/>
  <c r="O19" i="59"/>
  <c r="O19" i="58" s="1"/>
  <c r="O20" i="59"/>
  <c r="O20" i="58" s="1"/>
  <c r="O21" i="59"/>
  <c r="O21" i="58" s="1"/>
  <c r="O22" i="59"/>
  <c r="O22" i="58" s="1"/>
  <c r="O23" i="59"/>
  <c r="O23" i="58" s="1"/>
  <c r="O24" i="59"/>
  <c r="O24" i="58" s="1"/>
  <c r="O25" i="59"/>
  <c r="O25" i="58" s="1"/>
  <c r="O26" i="59"/>
  <c r="O26" i="58" s="1"/>
  <c r="O27" i="59"/>
  <c r="O27" i="58" s="1"/>
  <c r="O28" i="59"/>
  <c r="O28" i="58" s="1"/>
  <c r="O8" i="59"/>
  <c r="O8" i="58" s="1"/>
  <c r="L9" i="59"/>
  <c r="L9" i="58" s="1"/>
  <c r="L10" i="59"/>
  <c r="L10" i="58" s="1"/>
  <c r="L11" i="59"/>
  <c r="L11" i="58" s="1"/>
  <c r="L12" i="59"/>
  <c r="L12" i="58" s="1"/>
  <c r="L13" i="59"/>
  <c r="L13" i="58" s="1"/>
  <c r="L14" i="59"/>
  <c r="L14" i="58" s="1"/>
  <c r="L15" i="59"/>
  <c r="L15" i="58" s="1"/>
  <c r="L16" i="59"/>
  <c r="L16" i="58" s="1"/>
  <c r="L17" i="59"/>
  <c r="L17" i="58" s="1"/>
  <c r="L18" i="59"/>
  <c r="L18" i="58" s="1"/>
  <c r="L19" i="59"/>
  <c r="L19" i="58" s="1"/>
  <c r="L20" i="59"/>
  <c r="L20" i="58" s="1"/>
  <c r="L21" i="59"/>
  <c r="L21" i="58" s="1"/>
  <c r="L22" i="59"/>
  <c r="L22" i="58" s="1"/>
  <c r="L23" i="59"/>
  <c r="L23" i="58" s="1"/>
  <c r="L24" i="59"/>
  <c r="L24" i="58" s="1"/>
  <c r="L25" i="59"/>
  <c r="L25" i="58" s="1"/>
  <c r="L26" i="59"/>
  <c r="L26" i="58" s="1"/>
  <c r="L27" i="59"/>
  <c r="L27" i="58" s="1"/>
  <c r="L28" i="59"/>
  <c r="L28" i="58" s="1"/>
  <c r="L8" i="59"/>
  <c r="L8" i="58" s="1"/>
  <c r="I9" i="59"/>
  <c r="I9" i="58" s="1"/>
  <c r="I10" i="59"/>
  <c r="I10" i="58" s="1"/>
  <c r="I11" i="59"/>
  <c r="I11" i="58" s="1"/>
  <c r="I12" i="59"/>
  <c r="I12" i="58" s="1"/>
  <c r="I13" i="59"/>
  <c r="I13" i="58" s="1"/>
  <c r="I14" i="59"/>
  <c r="I14" i="58" s="1"/>
  <c r="I15" i="59"/>
  <c r="I15" i="58" s="1"/>
  <c r="I16" i="59"/>
  <c r="I16" i="58" s="1"/>
  <c r="I17" i="59"/>
  <c r="I17" i="58" s="1"/>
  <c r="I18" i="59"/>
  <c r="I18" i="58" s="1"/>
  <c r="I19" i="59"/>
  <c r="I19" i="58" s="1"/>
  <c r="I20" i="59"/>
  <c r="I20" i="58" s="1"/>
  <c r="I21" i="59"/>
  <c r="I21" i="58" s="1"/>
  <c r="I22" i="59"/>
  <c r="I22" i="58" s="1"/>
  <c r="I23" i="59"/>
  <c r="I23" i="58" s="1"/>
  <c r="I24" i="59"/>
  <c r="I24" i="58" s="1"/>
  <c r="I25" i="59"/>
  <c r="I25" i="58" s="1"/>
  <c r="I26" i="59"/>
  <c r="I26" i="58" s="1"/>
  <c r="I27" i="59"/>
  <c r="I27" i="58" s="1"/>
  <c r="I28" i="59"/>
  <c r="I28" i="58" s="1"/>
  <c r="I8" i="59"/>
  <c r="I8" i="58" s="1"/>
  <c r="F9" i="59"/>
  <c r="F9" i="58" s="1"/>
  <c r="F10" i="59"/>
  <c r="F10" i="58" s="1"/>
  <c r="F11" i="59"/>
  <c r="F11" i="58" s="1"/>
  <c r="F12" i="59"/>
  <c r="F12" i="58" s="1"/>
  <c r="F13" i="59"/>
  <c r="F13" i="58" s="1"/>
  <c r="F14" i="59"/>
  <c r="F14" i="58" s="1"/>
  <c r="F15" i="59"/>
  <c r="F15" i="58" s="1"/>
  <c r="F16" i="59"/>
  <c r="F16" i="58" s="1"/>
  <c r="F17" i="59"/>
  <c r="F17" i="58" s="1"/>
  <c r="F18" i="59"/>
  <c r="F18" i="58" s="1"/>
  <c r="F19" i="59"/>
  <c r="F19" i="58" s="1"/>
  <c r="F20" i="59"/>
  <c r="F20" i="58" s="1"/>
  <c r="F21" i="59"/>
  <c r="F21" i="58" s="1"/>
  <c r="F22" i="59"/>
  <c r="F22" i="58" s="1"/>
  <c r="F23" i="59"/>
  <c r="F23" i="58" s="1"/>
  <c r="F24" i="59"/>
  <c r="F24" i="58" s="1"/>
  <c r="F25" i="59"/>
  <c r="F25" i="58" s="1"/>
  <c r="F26" i="59"/>
  <c r="F26" i="58" s="1"/>
  <c r="F27" i="59"/>
  <c r="F27" i="58" s="1"/>
  <c r="F28" i="59"/>
  <c r="F28" i="58" s="1"/>
  <c r="F8" i="59"/>
  <c r="F8" i="58" s="1"/>
  <c r="C9" i="59"/>
  <c r="C9" i="58" s="1"/>
  <c r="C10" i="59"/>
  <c r="C10" i="58" s="1"/>
  <c r="C11" i="59"/>
  <c r="C11" i="58" s="1"/>
  <c r="C12" i="59"/>
  <c r="C12" i="58" s="1"/>
  <c r="C13" i="59"/>
  <c r="C13" i="58" s="1"/>
  <c r="C14" i="59"/>
  <c r="C14" i="58" s="1"/>
  <c r="C15" i="59"/>
  <c r="C15" i="58" s="1"/>
  <c r="C16" i="59"/>
  <c r="C16" i="58" s="1"/>
  <c r="C17" i="59"/>
  <c r="C17" i="58" s="1"/>
  <c r="C18" i="59"/>
  <c r="C18" i="58" s="1"/>
  <c r="C19" i="59"/>
  <c r="C19" i="58" s="1"/>
  <c r="C20" i="59"/>
  <c r="C20" i="58" s="1"/>
  <c r="C21" i="59"/>
  <c r="C21" i="58" s="1"/>
  <c r="C22" i="59"/>
  <c r="C22" i="58" s="1"/>
  <c r="C23" i="59"/>
  <c r="C23" i="58" s="1"/>
  <c r="C24" i="59"/>
  <c r="C24" i="58" s="1"/>
  <c r="C25" i="59"/>
  <c r="C25" i="58" s="1"/>
  <c r="C26" i="59"/>
  <c r="C26" i="58" s="1"/>
  <c r="C27" i="59"/>
  <c r="C27" i="58" s="1"/>
  <c r="C28" i="59"/>
  <c r="C28" i="58" s="1"/>
  <c r="C8" i="59"/>
  <c r="C8" i="58" s="1"/>
  <c r="I9" i="55" l="1"/>
  <c r="I9" i="56" s="1"/>
  <c r="I10" i="55"/>
  <c r="I10" i="56" s="1"/>
  <c r="I11" i="55"/>
  <c r="I11" i="56" s="1"/>
  <c r="I12" i="55"/>
  <c r="I12" i="56" s="1"/>
  <c r="I13" i="55"/>
  <c r="I13" i="56" s="1"/>
  <c r="I14" i="55"/>
  <c r="I14" i="56" s="1"/>
  <c r="I15" i="55"/>
  <c r="I15" i="56" s="1"/>
  <c r="I16" i="55"/>
  <c r="I16" i="56" s="1"/>
  <c r="I17" i="55"/>
  <c r="I17" i="56" s="1"/>
  <c r="I18" i="55"/>
  <c r="I18" i="56" s="1"/>
  <c r="I19" i="55"/>
  <c r="I19" i="56" s="1"/>
  <c r="I20" i="55"/>
  <c r="I20" i="56" s="1"/>
  <c r="I21" i="55"/>
  <c r="I21" i="56" s="1"/>
  <c r="I22" i="55"/>
  <c r="I22" i="56" s="1"/>
  <c r="I23" i="55"/>
  <c r="I23" i="56" s="1"/>
  <c r="I24" i="55"/>
  <c r="I24" i="56" s="1"/>
  <c r="I25" i="55"/>
  <c r="I25" i="56" s="1"/>
  <c r="I26" i="55"/>
  <c r="I26" i="56" s="1"/>
  <c r="I27" i="55"/>
  <c r="I27" i="56" s="1"/>
  <c r="I28" i="55"/>
  <c r="I28" i="56" s="1"/>
  <c r="I8" i="55"/>
  <c r="I8" i="56" s="1"/>
  <c r="H9" i="55"/>
  <c r="H9" i="56" s="1"/>
  <c r="H10" i="55"/>
  <c r="H10" i="56" s="1"/>
  <c r="H11" i="55"/>
  <c r="H11" i="56" s="1"/>
  <c r="H12" i="55"/>
  <c r="H12" i="56" s="1"/>
  <c r="H13" i="55"/>
  <c r="H13" i="56" s="1"/>
  <c r="H14" i="55"/>
  <c r="H14" i="56" s="1"/>
  <c r="H15" i="55"/>
  <c r="H15" i="56" s="1"/>
  <c r="H16" i="55"/>
  <c r="H16" i="56" s="1"/>
  <c r="H17" i="55"/>
  <c r="H17" i="56" s="1"/>
  <c r="H18" i="55"/>
  <c r="H18" i="56" s="1"/>
  <c r="H19" i="55"/>
  <c r="H19" i="56" s="1"/>
  <c r="H20" i="55"/>
  <c r="H20" i="56" s="1"/>
  <c r="H21" i="55"/>
  <c r="H21" i="56" s="1"/>
  <c r="H22" i="55"/>
  <c r="H22" i="56" s="1"/>
  <c r="H23" i="55"/>
  <c r="H23" i="56" s="1"/>
  <c r="H24" i="55"/>
  <c r="H24" i="56" s="1"/>
  <c r="H25" i="55"/>
  <c r="H25" i="56" s="1"/>
  <c r="H26" i="55"/>
  <c r="H26" i="56" s="1"/>
  <c r="H27" i="55"/>
  <c r="H27" i="56" s="1"/>
  <c r="H28" i="55"/>
  <c r="H28" i="56" s="1"/>
  <c r="H8" i="55"/>
  <c r="H8" i="56" s="1"/>
  <c r="G9" i="55"/>
  <c r="G9" i="56" s="1"/>
  <c r="G10" i="55"/>
  <c r="G10" i="56" s="1"/>
  <c r="G11" i="55"/>
  <c r="G11" i="56" s="1"/>
  <c r="G12" i="55"/>
  <c r="G12" i="56" s="1"/>
  <c r="G13" i="55"/>
  <c r="G13" i="56" s="1"/>
  <c r="G14" i="55"/>
  <c r="G14" i="56" s="1"/>
  <c r="G15" i="55"/>
  <c r="G15" i="56" s="1"/>
  <c r="G16" i="55"/>
  <c r="G16" i="56" s="1"/>
  <c r="G17" i="55"/>
  <c r="G17" i="56" s="1"/>
  <c r="G18" i="55"/>
  <c r="G18" i="56" s="1"/>
  <c r="G19" i="55"/>
  <c r="G19" i="56" s="1"/>
  <c r="G20" i="55"/>
  <c r="G20" i="56" s="1"/>
  <c r="G21" i="55"/>
  <c r="G21" i="56" s="1"/>
  <c r="G22" i="55"/>
  <c r="G22" i="56" s="1"/>
  <c r="G23" i="55"/>
  <c r="G23" i="56" s="1"/>
  <c r="G24" i="55"/>
  <c r="G24" i="56" s="1"/>
  <c r="G25" i="55"/>
  <c r="G25" i="56" s="1"/>
  <c r="G26" i="55"/>
  <c r="G26" i="56" s="1"/>
  <c r="G27" i="55"/>
  <c r="G27" i="56" s="1"/>
  <c r="G28" i="55"/>
  <c r="G28" i="56" s="1"/>
  <c r="G8" i="55"/>
  <c r="G8" i="56" s="1"/>
  <c r="F9" i="55"/>
  <c r="F9" i="56" s="1"/>
  <c r="F10" i="55"/>
  <c r="F10" i="56" s="1"/>
  <c r="F11" i="55"/>
  <c r="F11" i="56" s="1"/>
  <c r="F12" i="55"/>
  <c r="F12" i="56" s="1"/>
  <c r="F13" i="55"/>
  <c r="F13" i="56" s="1"/>
  <c r="F14" i="55"/>
  <c r="F14" i="56" s="1"/>
  <c r="F15" i="55"/>
  <c r="F15" i="56" s="1"/>
  <c r="F16" i="55"/>
  <c r="F16" i="56" s="1"/>
  <c r="F17" i="55"/>
  <c r="F17" i="56" s="1"/>
  <c r="F18" i="55"/>
  <c r="F18" i="56" s="1"/>
  <c r="F19" i="55"/>
  <c r="F19" i="56" s="1"/>
  <c r="F20" i="55"/>
  <c r="F20" i="56" s="1"/>
  <c r="F21" i="55"/>
  <c r="F21" i="56" s="1"/>
  <c r="F22" i="55"/>
  <c r="F22" i="56" s="1"/>
  <c r="F23" i="55"/>
  <c r="F23" i="56" s="1"/>
  <c r="F24" i="55"/>
  <c r="F24" i="56" s="1"/>
  <c r="F25" i="55"/>
  <c r="F25" i="56" s="1"/>
  <c r="F26" i="55"/>
  <c r="F26" i="56" s="1"/>
  <c r="F27" i="55"/>
  <c r="F27" i="56" s="1"/>
  <c r="F28" i="55"/>
  <c r="F28" i="56" s="1"/>
  <c r="F8" i="55"/>
  <c r="F8" i="56" s="1"/>
  <c r="E28" i="55"/>
  <c r="E28" i="56" s="1"/>
  <c r="E9" i="55"/>
  <c r="E9" i="56" s="1"/>
  <c r="E10" i="55"/>
  <c r="E10" i="56" s="1"/>
  <c r="E11" i="55"/>
  <c r="E11" i="56" s="1"/>
  <c r="E12" i="55"/>
  <c r="E12" i="56" s="1"/>
  <c r="E13" i="55"/>
  <c r="E13" i="56" s="1"/>
  <c r="E14" i="55"/>
  <c r="E14" i="56" s="1"/>
  <c r="E15" i="55"/>
  <c r="E15" i="56" s="1"/>
  <c r="E16" i="55"/>
  <c r="E16" i="56" s="1"/>
  <c r="E17" i="55"/>
  <c r="E17" i="56" s="1"/>
  <c r="E18" i="55"/>
  <c r="E18" i="56" s="1"/>
  <c r="E19" i="55"/>
  <c r="E19" i="56" s="1"/>
  <c r="E20" i="55"/>
  <c r="E20" i="56" s="1"/>
  <c r="E21" i="55"/>
  <c r="E21" i="56" s="1"/>
  <c r="E22" i="55"/>
  <c r="E22" i="56" s="1"/>
  <c r="E23" i="55"/>
  <c r="E23" i="56" s="1"/>
  <c r="E24" i="55"/>
  <c r="E24" i="56" s="1"/>
  <c r="E25" i="55"/>
  <c r="E25" i="56" s="1"/>
  <c r="E26" i="55"/>
  <c r="E26" i="56" s="1"/>
  <c r="E27" i="55"/>
  <c r="E27" i="56" s="1"/>
  <c r="E8" i="55"/>
  <c r="E8" i="56" s="1"/>
  <c r="D9" i="55"/>
  <c r="D9" i="56" s="1"/>
  <c r="D10" i="55"/>
  <c r="D10" i="56" s="1"/>
  <c r="D11" i="55"/>
  <c r="D11" i="56" s="1"/>
  <c r="D12" i="55"/>
  <c r="D12" i="56" s="1"/>
  <c r="D13" i="55"/>
  <c r="D13" i="56" s="1"/>
  <c r="D14" i="55"/>
  <c r="D14" i="56" s="1"/>
  <c r="D15" i="55"/>
  <c r="D15" i="56" s="1"/>
  <c r="D16" i="55"/>
  <c r="D16" i="56" s="1"/>
  <c r="D17" i="55"/>
  <c r="D17" i="56" s="1"/>
  <c r="D18" i="55"/>
  <c r="D18" i="56" s="1"/>
  <c r="D19" i="55"/>
  <c r="D19" i="56" s="1"/>
  <c r="D20" i="55"/>
  <c r="D20" i="56" s="1"/>
  <c r="D21" i="55"/>
  <c r="D21" i="56" s="1"/>
  <c r="D22" i="55"/>
  <c r="D22" i="56" s="1"/>
  <c r="D23" i="55"/>
  <c r="D23" i="56" s="1"/>
  <c r="D24" i="55"/>
  <c r="D24" i="56" s="1"/>
  <c r="D25" i="55"/>
  <c r="D25" i="56" s="1"/>
  <c r="D26" i="55"/>
  <c r="D26" i="56" s="1"/>
  <c r="D27" i="55"/>
  <c r="D27" i="56" s="1"/>
  <c r="D28" i="55"/>
  <c r="D28" i="56" s="1"/>
  <c r="D8" i="55"/>
  <c r="D8" i="56" s="1"/>
  <c r="C9" i="55"/>
  <c r="C9" i="56" s="1"/>
  <c r="C10" i="55"/>
  <c r="C10" i="56" s="1"/>
  <c r="C11" i="55"/>
  <c r="C11" i="56" s="1"/>
  <c r="C12" i="55"/>
  <c r="C12" i="56" s="1"/>
  <c r="C13" i="55"/>
  <c r="C13" i="56" s="1"/>
  <c r="C14" i="55"/>
  <c r="C14" i="56" s="1"/>
  <c r="C15" i="55"/>
  <c r="C15" i="56" s="1"/>
  <c r="C16" i="55"/>
  <c r="C16" i="56" s="1"/>
  <c r="C17" i="55"/>
  <c r="C17" i="56" s="1"/>
  <c r="C18" i="55"/>
  <c r="C18" i="56" s="1"/>
  <c r="C19" i="55"/>
  <c r="C19" i="56" s="1"/>
  <c r="C20" i="55"/>
  <c r="C20" i="56" s="1"/>
  <c r="C21" i="55"/>
  <c r="C21" i="56" s="1"/>
  <c r="C22" i="55"/>
  <c r="C22" i="56" s="1"/>
  <c r="C23" i="55"/>
  <c r="C23" i="56" s="1"/>
  <c r="C24" i="55"/>
  <c r="C24" i="56" s="1"/>
  <c r="C25" i="55"/>
  <c r="C25" i="56" s="1"/>
  <c r="C26" i="55"/>
  <c r="C26" i="56" s="1"/>
  <c r="C27" i="55"/>
  <c r="C27" i="56" s="1"/>
  <c r="C28" i="55"/>
  <c r="C28" i="56" s="1"/>
  <c r="C8" i="55"/>
  <c r="C8" i="56" s="1"/>
  <c r="B9" i="55"/>
  <c r="B9" i="56" s="1"/>
  <c r="B10" i="55"/>
  <c r="B10" i="56" s="1"/>
  <c r="B11" i="55"/>
  <c r="B11" i="56" s="1"/>
  <c r="B12" i="55"/>
  <c r="B12" i="56" s="1"/>
  <c r="B13" i="55"/>
  <c r="B13" i="56" s="1"/>
  <c r="B14" i="55"/>
  <c r="B14" i="56" s="1"/>
  <c r="B15" i="55"/>
  <c r="B15" i="56" s="1"/>
  <c r="B16" i="55"/>
  <c r="B16" i="56" s="1"/>
  <c r="B17" i="55"/>
  <c r="B17" i="56" s="1"/>
  <c r="B18" i="55"/>
  <c r="B18" i="56" s="1"/>
  <c r="B19" i="55"/>
  <c r="B19" i="56" s="1"/>
  <c r="B20" i="55"/>
  <c r="B20" i="56" s="1"/>
  <c r="B21" i="55"/>
  <c r="B21" i="56" s="1"/>
  <c r="B22" i="55"/>
  <c r="B22" i="56" s="1"/>
  <c r="B23" i="55"/>
  <c r="B23" i="56" s="1"/>
  <c r="B24" i="55"/>
  <c r="B24" i="56" s="1"/>
  <c r="B25" i="55"/>
  <c r="B25" i="56" s="1"/>
  <c r="B26" i="55"/>
  <c r="B26" i="56" s="1"/>
  <c r="B27" i="55"/>
  <c r="B27" i="56" s="1"/>
  <c r="B28" i="55"/>
  <c r="B28" i="56" s="1"/>
  <c r="B8" i="55"/>
  <c r="B8" i="56" s="1"/>
  <c r="U9" i="54"/>
  <c r="U10" i="54"/>
  <c r="U11" i="54"/>
  <c r="U12" i="54"/>
  <c r="U13" i="54"/>
  <c r="U14" i="54"/>
  <c r="U15" i="54"/>
  <c r="U16" i="54"/>
  <c r="U17" i="54"/>
  <c r="U18" i="54"/>
  <c r="U19" i="54"/>
  <c r="U20" i="54"/>
  <c r="U21" i="54"/>
  <c r="U22" i="54"/>
  <c r="U23" i="54"/>
  <c r="U24" i="54"/>
  <c r="U25" i="54"/>
  <c r="U26" i="54"/>
  <c r="U27" i="54"/>
  <c r="U28" i="54"/>
  <c r="U8" i="54"/>
  <c r="R9" i="54"/>
  <c r="R10" i="54"/>
  <c r="R11" i="54"/>
  <c r="R12" i="54"/>
  <c r="R13" i="54"/>
  <c r="R14" i="54"/>
  <c r="R15" i="54"/>
  <c r="R16" i="54"/>
  <c r="R17" i="54"/>
  <c r="R18" i="54"/>
  <c r="R19" i="54"/>
  <c r="R20" i="54"/>
  <c r="R21" i="54"/>
  <c r="R22" i="54"/>
  <c r="R23" i="54"/>
  <c r="R24" i="54"/>
  <c r="R25" i="54"/>
  <c r="R26" i="54"/>
  <c r="R27" i="54"/>
  <c r="R28" i="54"/>
  <c r="R8" i="54"/>
  <c r="O9" i="54"/>
  <c r="O10" i="54"/>
  <c r="O11" i="54"/>
  <c r="O12" i="54"/>
  <c r="O13" i="54"/>
  <c r="O14" i="54"/>
  <c r="O15" i="54"/>
  <c r="O16" i="54"/>
  <c r="O17" i="54"/>
  <c r="O18" i="54"/>
  <c r="O19" i="54"/>
  <c r="O20" i="54"/>
  <c r="O21" i="54"/>
  <c r="O22" i="54"/>
  <c r="O23" i="54"/>
  <c r="O24" i="54"/>
  <c r="O25" i="54"/>
  <c r="O26" i="54"/>
  <c r="O27" i="54"/>
  <c r="O28" i="54"/>
  <c r="O8" i="54"/>
  <c r="L9" i="54"/>
  <c r="L10" i="54"/>
  <c r="L11" i="54"/>
  <c r="L12" i="54"/>
  <c r="L13" i="54"/>
  <c r="L14" i="54"/>
  <c r="L15" i="54"/>
  <c r="L16" i="54"/>
  <c r="L17" i="54"/>
  <c r="L18" i="54"/>
  <c r="L19" i="54"/>
  <c r="L20" i="54"/>
  <c r="L21" i="54"/>
  <c r="L22" i="54"/>
  <c r="L23" i="54"/>
  <c r="L24" i="54"/>
  <c r="L25" i="54"/>
  <c r="L26" i="54"/>
  <c r="L27" i="54"/>
  <c r="L28" i="54"/>
  <c r="L8" i="54"/>
  <c r="I9" i="54"/>
  <c r="I10" i="54"/>
  <c r="I11" i="54"/>
  <c r="I12" i="54"/>
  <c r="I13" i="54"/>
  <c r="I14" i="54"/>
  <c r="I15" i="54"/>
  <c r="I16" i="54"/>
  <c r="I17" i="54"/>
  <c r="I18" i="54"/>
  <c r="I19" i="54"/>
  <c r="I20" i="54"/>
  <c r="I21" i="54"/>
  <c r="I22" i="54"/>
  <c r="I23" i="54"/>
  <c r="I24" i="54"/>
  <c r="I25" i="54"/>
  <c r="I26" i="54"/>
  <c r="I27" i="54"/>
  <c r="I28" i="54"/>
  <c r="I8" i="54"/>
  <c r="F9" i="54"/>
  <c r="F10" i="54"/>
  <c r="F11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24" i="54"/>
  <c r="F25" i="54"/>
  <c r="F26" i="54"/>
  <c r="F27" i="54"/>
  <c r="F28" i="54"/>
  <c r="F8" i="54"/>
  <c r="C9" i="54"/>
  <c r="C10" i="54"/>
  <c r="C11" i="54"/>
  <c r="C12" i="54"/>
  <c r="C13" i="54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8" i="54"/>
  <c r="U9" i="52"/>
  <c r="U10" i="52"/>
  <c r="U11" i="52"/>
  <c r="U12" i="52"/>
  <c r="U13" i="52"/>
  <c r="U14" i="52"/>
  <c r="U15" i="52"/>
  <c r="U16" i="52"/>
  <c r="U17" i="52"/>
  <c r="U18" i="52"/>
  <c r="U19" i="52"/>
  <c r="U20" i="52"/>
  <c r="U21" i="52"/>
  <c r="U22" i="52"/>
  <c r="U23" i="52"/>
  <c r="U24" i="52"/>
  <c r="U25" i="52"/>
  <c r="U26" i="52"/>
  <c r="U27" i="52"/>
  <c r="U28" i="52"/>
  <c r="U8" i="52"/>
  <c r="R9" i="52"/>
  <c r="R10" i="52"/>
  <c r="R11" i="52"/>
  <c r="R12" i="52"/>
  <c r="R13" i="52"/>
  <c r="R14" i="52"/>
  <c r="R15" i="52"/>
  <c r="R16" i="52"/>
  <c r="R17" i="52"/>
  <c r="R18" i="52"/>
  <c r="R19" i="52"/>
  <c r="R20" i="52"/>
  <c r="R21" i="52"/>
  <c r="R22" i="52"/>
  <c r="R23" i="52"/>
  <c r="R24" i="52"/>
  <c r="R25" i="52"/>
  <c r="R26" i="52"/>
  <c r="R27" i="52"/>
  <c r="R28" i="52"/>
  <c r="R8" i="52"/>
  <c r="O9" i="52"/>
  <c r="O10" i="52"/>
  <c r="O11" i="52"/>
  <c r="O12" i="52"/>
  <c r="O13" i="52"/>
  <c r="O14" i="52"/>
  <c r="O15" i="52"/>
  <c r="O16" i="52"/>
  <c r="O17" i="52"/>
  <c r="O18" i="52"/>
  <c r="O19" i="52"/>
  <c r="O20" i="52"/>
  <c r="O21" i="52"/>
  <c r="O22" i="52"/>
  <c r="O23" i="52"/>
  <c r="O24" i="52"/>
  <c r="O25" i="52"/>
  <c r="O26" i="52"/>
  <c r="O27" i="52"/>
  <c r="O28" i="52"/>
  <c r="O8" i="52"/>
  <c r="L9" i="52"/>
  <c r="L10" i="52"/>
  <c r="L11" i="52"/>
  <c r="L12" i="52"/>
  <c r="L13" i="52"/>
  <c r="L14" i="52"/>
  <c r="L15" i="52"/>
  <c r="L16" i="52"/>
  <c r="L17" i="52"/>
  <c r="L18" i="52"/>
  <c r="L19" i="52"/>
  <c r="L20" i="52"/>
  <c r="L21" i="52"/>
  <c r="L22" i="52"/>
  <c r="L23" i="52"/>
  <c r="L24" i="52"/>
  <c r="L25" i="52"/>
  <c r="L26" i="52"/>
  <c r="L27" i="52"/>
  <c r="L28" i="52"/>
  <c r="L8" i="52"/>
  <c r="I9" i="52"/>
  <c r="I10" i="52"/>
  <c r="I11" i="52"/>
  <c r="I12" i="52"/>
  <c r="I13" i="52"/>
  <c r="I14" i="52"/>
  <c r="I15" i="52"/>
  <c r="I16" i="52"/>
  <c r="I17" i="52"/>
  <c r="I18" i="52"/>
  <c r="I19" i="52"/>
  <c r="I20" i="52"/>
  <c r="I21" i="52"/>
  <c r="I22" i="52"/>
  <c r="I23" i="52"/>
  <c r="I24" i="52"/>
  <c r="I25" i="52"/>
  <c r="I26" i="52"/>
  <c r="I27" i="52"/>
  <c r="I28" i="52"/>
  <c r="I8" i="52"/>
  <c r="F9" i="52"/>
  <c r="F10" i="52"/>
  <c r="F11" i="52"/>
  <c r="F12" i="52"/>
  <c r="F13" i="52"/>
  <c r="F14" i="52"/>
  <c r="F15" i="52"/>
  <c r="F16" i="52"/>
  <c r="F17" i="52"/>
  <c r="F18" i="52"/>
  <c r="F19" i="52"/>
  <c r="F20" i="52"/>
  <c r="F21" i="52"/>
  <c r="F22" i="52"/>
  <c r="F23" i="52"/>
  <c r="F24" i="52"/>
  <c r="F25" i="52"/>
  <c r="F26" i="52"/>
  <c r="F27" i="52"/>
  <c r="F28" i="52"/>
  <c r="F8" i="52"/>
  <c r="C9" i="52"/>
  <c r="C10" i="52"/>
  <c r="C11" i="52"/>
  <c r="C12" i="52"/>
  <c r="C13" i="52"/>
  <c r="C14" i="52"/>
  <c r="C15" i="52"/>
  <c r="C16" i="52"/>
  <c r="C17" i="52"/>
  <c r="C18" i="52"/>
  <c r="C19" i="52"/>
  <c r="C20" i="52"/>
  <c r="C21" i="52"/>
  <c r="C22" i="52"/>
  <c r="C23" i="52"/>
  <c r="C24" i="52"/>
  <c r="C25" i="52"/>
  <c r="C26" i="52"/>
  <c r="C27" i="52"/>
  <c r="C28" i="52"/>
  <c r="C8" i="52"/>
  <c r="U9" i="50"/>
  <c r="U10" i="50"/>
  <c r="U11" i="50"/>
  <c r="U12" i="50"/>
  <c r="U13" i="50"/>
  <c r="U14" i="50"/>
  <c r="U15" i="50"/>
  <c r="U16" i="50"/>
  <c r="U17" i="50"/>
  <c r="U18" i="50"/>
  <c r="U19" i="50"/>
  <c r="U20" i="50"/>
  <c r="U21" i="50"/>
  <c r="U22" i="50"/>
  <c r="U23" i="50"/>
  <c r="U24" i="50"/>
  <c r="U25" i="50"/>
  <c r="U26" i="50"/>
  <c r="U27" i="50"/>
  <c r="U28" i="50"/>
  <c r="U8" i="50"/>
  <c r="R9" i="50"/>
  <c r="R10" i="50"/>
  <c r="R11" i="50"/>
  <c r="R12" i="50"/>
  <c r="R13" i="50"/>
  <c r="R14" i="50"/>
  <c r="R15" i="50"/>
  <c r="R16" i="50"/>
  <c r="R17" i="50"/>
  <c r="R18" i="50"/>
  <c r="R19" i="50"/>
  <c r="R20" i="50"/>
  <c r="R21" i="50"/>
  <c r="R22" i="50"/>
  <c r="R23" i="50"/>
  <c r="R24" i="50"/>
  <c r="R25" i="50"/>
  <c r="R26" i="50"/>
  <c r="R27" i="50"/>
  <c r="R28" i="50"/>
  <c r="R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8" i="50"/>
  <c r="L9" i="50"/>
  <c r="L10" i="50"/>
  <c r="L11" i="50"/>
  <c r="L12" i="50"/>
  <c r="L13" i="50"/>
  <c r="L14" i="50"/>
  <c r="L15" i="50"/>
  <c r="L16" i="50"/>
  <c r="L17" i="50"/>
  <c r="L18" i="50"/>
  <c r="L19" i="50"/>
  <c r="L20" i="50"/>
  <c r="L21" i="50"/>
  <c r="L22" i="50"/>
  <c r="L23" i="50"/>
  <c r="L24" i="50"/>
  <c r="L25" i="50"/>
  <c r="L26" i="50"/>
  <c r="L27" i="50"/>
  <c r="L28" i="50"/>
  <c r="L8" i="50"/>
  <c r="I9" i="50"/>
  <c r="I10" i="50"/>
  <c r="I11" i="50"/>
  <c r="I12" i="50"/>
  <c r="I13" i="50"/>
  <c r="I14" i="50"/>
  <c r="I15" i="50"/>
  <c r="I16" i="50"/>
  <c r="I17" i="50"/>
  <c r="I18" i="50"/>
  <c r="I19" i="50"/>
  <c r="I20" i="50"/>
  <c r="I21" i="50"/>
  <c r="I22" i="50"/>
  <c r="I23" i="50"/>
  <c r="I24" i="50"/>
  <c r="I25" i="50"/>
  <c r="I26" i="50"/>
  <c r="I27" i="50"/>
  <c r="I28" i="50"/>
  <c r="I8" i="50"/>
  <c r="F9" i="50"/>
  <c r="F10" i="50"/>
  <c r="F11" i="50"/>
  <c r="F12" i="50"/>
  <c r="F13" i="50"/>
  <c r="F14" i="50"/>
  <c r="F15" i="50"/>
  <c r="F16" i="50"/>
  <c r="F17" i="50"/>
  <c r="F18" i="50"/>
  <c r="F19" i="50"/>
  <c r="F20" i="50"/>
  <c r="F21" i="50"/>
  <c r="F22" i="50"/>
  <c r="F23" i="50"/>
  <c r="F24" i="50"/>
  <c r="F25" i="50"/>
  <c r="F26" i="50"/>
  <c r="F27" i="50"/>
  <c r="F28" i="50"/>
  <c r="F8" i="50"/>
  <c r="C9" i="50"/>
  <c r="C10" i="50"/>
  <c r="C11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8" i="50"/>
  <c r="U9" i="48"/>
  <c r="U10" i="48"/>
  <c r="U11" i="48"/>
  <c r="U12" i="48"/>
  <c r="U13" i="48"/>
  <c r="U14" i="48"/>
  <c r="U15" i="48"/>
  <c r="U16" i="48"/>
  <c r="U17" i="48"/>
  <c r="U18" i="48"/>
  <c r="U19" i="48"/>
  <c r="U20" i="48"/>
  <c r="U21" i="48"/>
  <c r="U22" i="48"/>
  <c r="U23" i="48"/>
  <c r="U24" i="48"/>
  <c r="U25" i="48"/>
  <c r="U26" i="48"/>
  <c r="U27" i="48"/>
  <c r="U28" i="48"/>
  <c r="U8" i="48"/>
  <c r="R9" i="48"/>
  <c r="R10" i="48"/>
  <c r="R11" i="48"/>
  <c r="R12" i="48"/>
  <c r="R13" i="48"/>
  <c r="R14" i="48"/>
  <c r="R15" i="48"/>
  <c r="R16" i="48"/>
  <c r="R17" i="48"/>
  <c r="R18" i="48"/>
  <c r="R19" i="48"/>
  <c r="R20" i="48"/>
  <c r="R21" i="48"/>
  <c r="R22" i="48"/>
  <c r="R23" i="48"/>
  <c r="R24" i="48"/>
  <c r="R25" i="48"/>
  <c r="R26" i="48"/>
  <c r="R27" i="48"/>
  <c r="R28" i="48"/>
  <c r="R8" i="48"/>
  <c r="O9" i="48"/>
  <c r="O10" i="48"/>
  <c r="O11" i="48"/>
  <c r="O12" i="48"/>
  <c r="O13" i="48"/>
  <c r="O14" i="48"/>
  <c r="O15" i="48"/>
  <c r="O16" i="48"/>
  <c r="O17" i="48"/>
  <c r="O18" i="48"/>
  <c r="O19" i="48"/>
  <c r="O20" i="48"/>
  <c r="O21" i="48"/>
  <c r="O22" i="48"/>
  <c r="O23" i="48"/>
  <c r="O24" i="48"/>
  <c r="O25" i="48"/>
  <c r="O26" i="48"/>
  <c r="O27" i="48"/>
  <c r="O28" i="48"/>
  <c r="O8" i="48"/>
  <c r="I9" i="48"/>
  <c r="I10" i="48"/>
  <c r="I11" i="48"/>
  <c r="I12" i="48"/>
  <c r="I13" i="48"/>
  <c r="I14" i="48"/>
  <c r="I15" i="48"/>
  <c r="I16" i="48"/>
  <c r="I17" i="48"/>
  <c r="I18" i="48"/>
  <c r="I19" i="48"/>
  <c r="I20" i="48"/>
  <c r="I21" i="48"/>
  <c r="I22" i="48"/>
  <c r="I23" i="48"/>
  <c r="I24" i="48"/>
  <c r="I25" i="48"/>
  <c r="I26" i="48"/>
  <c r="I27" i="48"/>
  <c r="I28" i="48"/>
  <c r="I8" i="48"/>
  <c r="F9" i="48"/>
  <c r="F10" i="48"/>
  <c r="F11" i="48"/>
  <c r="F12" i="48"/>
  <c r="F13" i="48"/>
  <c r="F14" i="48"/>
  <c r="F15" i="48"/>
  <c r="F16" i="48"/>
  <c r="F17" i="48"/>
  <c r="F18" i="48"/>
  <c r="F19" i="48"/>
  <c r="F20" i="48"/>
  <c r="F21" i="48"/>
  <c r="F22" i="48"/>
  <c r="F23" i="48"/>
  <c r="F24" i="48"/>
  <c r="F25" i="48"/>
  <c r="F26" i="48"/>
  <c r="F27" i="48"/>
  <c r="F28" i="48"/>
  <c r="F8" i="48"/>
  <c r="C9" i="48"/>
  <c r="C10" i="48"/>
  <c r="C11" i="48"/>
  <c r="C12" i="48"/>
  <c r="C13" i="48"/>
  <c r="C14" i="48"/>
  <c r="C15" i="48"/>
  <c r="C16" i="48"/>
  <c r="C17" i="48"/>
  <c r="C18" i="48"/>
  <c r="C19" i="48"/>
  <c r="C20" i="48"/>
  <c r="C21" i="48"/>
  <c r="C22" i="48"/>
  <c r="C23" i="48"/>
  <c r="C24" i="48"/>
  <c r="C25" i="48"/>
  <c r="C26" i="48"/>
  <c r="C27" i="48"/>
  <c r="C28" i="48"/>
  <c r="C8" i="48"/>
  <c r="U9" i="39"/>
  <c r="U10" i="39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U24" i="39"/>
  <c r="U25" i="39"/>
  <c r="U26" i="39"/>
  <c r="U27" i="39"/>
  <c r="U28" i="39"/>
  <c r="U8" i="39"/>
  <c r="R9" i="39"/>
  <c r="R10" i="39"/>
  <c r="R11" i="39"/>
  <c r="R12" i="39"/>
  <c r="R13" i="39"/>
  <c r="R14" i="39"/>
  <c r="R15" i="39"/>
  <c r="R16" i="39"/>
  <c r="R17" i="39"/>
  <c r="R18" i="39"/>
  <c r="R19" i="39"/>
  <c r="R20" i="39"/>
  <c r="R21" i="39"/>
  <c r="R22" i="39"/>
  <c r="R23" i="39"/>
  <c r="R24" i="39"/>
  <c r="R25" i="39"/>
  <c r="R26" i="39"/>
  <c r="R27" i="39"/>
  <c r="R28" i="39"/>
  <c r="R8" i="39"/>
  <c r="O9" i="39"/>
  <c r="O10" i="39"/>
  <c r="O11" i="39"/>
  <c r="O12" i="39"/>
  <c r="O13" i="39"/>
  <c r="O14" i="39"/>
  <c r="O15" i="39"/>
  <c r="O16" i="39"/>
  <c r="O17" i="39"/>
  <c r="O18" i="39"/>
  <c r="O19" i="39"/>
  <c r="O20" i="39"/>
  <c r="O21" i="39"/>
  <c r="O22" i="39"/>
  <c r="O23" i="39"/>
  <c r="O24" i="39"/>
  <c r="O25" i="39"/>
  <c r="O26" i="39"/>
  <c r="O27" i="39"/>
  <c r="O28" i="39"/>
  <c r="O8" i="39"/>
  <c r="L9" i="39"/>
  <c r="L10" i="39"/>
  <c r="L11" i="39"/>
  <c r="L12" i="39"/>
  <c r="L13" i="39"/>
  <c r="L14" i="39"/>
  <c r="L15" i="39"/>
  <c r="L16" i="39"/>
  <c r="L17" i="39"/>
  <c r="L18" i="39"/>
  <c r="L19" i="39"/>
  <c r="L20" i="39"/>
  <c r="L21" i="39"/>
  <c r="L22" i="39"/>
  <c r="L23" i="39"/>
  <c r="L24" i="39"/>
  <c r="L25" i="39"/>
  <c r="L26" i="39"/>
  <c r="L27" i="39"/>
  <c r="L28" i="39"/>
  <c r="L8" i="39"/>
  <c r="I9" i="39"/>
  <c r="I10" i="39"/>
  <c r="I11" i="39"/>
  <c r="I12" i="39"/>
  <c r="I13" i="39"/>
  <c r="I14" i="39"/>
  <c r="I15" i="39"/>
  <c r="I16" i="39"/>
  <c r="I17" i="39"/>
  <c r="I18" i="39"/>
  <c r="I19" i="39"/>
  <c r="I20" i="39"/>
  <c r="I21" i="39"/>
  <c r="I22" i="39"/>
  <c r="I23" i="39"/>
  <c r="I24" i="39"/>
  <c r="I25" i="39"/>
  <c r="I26" i="39"/>
  <c r="I27" i="39"/>
  <c r="I28" i="39"/>
  <c r="I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8" i="39"/>
  <c r="C9" i="39"/>
  <c r="C10" i="39"/>
  <c r="C11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8" i="39"/>
  <c r="D7" i="55" l="1"/>
  <c r="D7" i="56" l="1"/>
  <c r="V28" i="59" l="1"/>
  <c r="S28" i="59"/>
  <c r="P28" i="59"/>
  <c r="M28" i="59"/>
  <c r="J28" i="59"/>
  <c r="G28" i="59"/>
  <c r="D28" i="59"/>
  <c r="V27" i="59"/>
  <c r="S27" i="59"/>
  <c r="P27" i="59"/>
  <c r="M27" i="59"/>
  <c r="J27" i="59"/>
  <c r="G27" i="59"/>
  <c r="D27" i="59"/>
  <c r="V26" i="59"/>
  <c r="S26" i="59"/>
  <c r="P26" i="59"/>
  <c r="M26" i="59"/>
  <c r="J26" i="59"/>
  <c r="G26" i="59"/>
  <c r="D26" i="59"/>
  <c r="V25" i="59"/>
  <c r="S25" i="59"/>
  <c r="P25" i="59"/>
  <c r="M25" i="59"/>
  <c r="J25" i="59"/>
  <c r="G25" i="59"/>
  <c r="D25" i="59"/>
  <c r="V24" i="59"/>
  <c r="S24" i="59"/>
  <c r="P24" i="59"/>
  <c r="M24" i="59"/>
  <c r="J24" i="59"/>
  <c r="G24" i="59"/>
  <c r="D24" i="59"/>
  <c r="V23" i="59"/>
  <c r="S23" i="59"/>
  <c r="P23" i="59"/>
  <c r="M23" i="59"/>
  <c r="J23" i="59"/>
  <c r="G23" i="59"/>
  <c r="D23" i="59"/>
  <c r="V22" i="59"/>
  <c r="S22" i="59"/>
  <c r="P22" i="59"/>
  <c r="M22" i="59"/>
  <c r="J22" i="59"/>
  <c r="G22" i="59"/>
  <c r="D22" i="59"/>
  <c r="V21" i="59"/>
  <c r="S21" i="59"/>
  <c r="P21" i="59"/>
  <c r="M21" i="59"/>
  <c r="J21" i="59"/>
  <c r="G21" i="59"/>
  <c r="D21" i="59"/>
  <c r="V20" i="59"/>
  <c r="S20" i="59"/>
  <c r="P20" i="59"/>
  <c r="M20" i="59"/>
  <c r="J20" i="59"/>
  <c r="G20" i="59"/>
  <c r="D20" i="59"/>
  <c r="V19" i="59"/>
  <c r="S19" i="59"/>
  <c r="P19" i="59"/>
  <c r="M19" i="59"/>
  <c r="J19" i="59"/>
  <c r="G19" i="59"/>
  <c r="D19" i="59"/>
  <c r="V18" i="59"/>
  <c r="S18" i="59"/>
  <c r="P18" i="59"/>
  <c r="M18" i="59"/>
  <c r="J18" i="59"/>
  <c r="G18" i="59"/>
  <c r="D18" i="59"/>
  <c r="V17" i="59"/>
  <c r="S17" i="59"/>
  <c r="P17" i="59"/>
  <c r="M17" i="59"/>
  <c r="J17" i="59"/>
  <c r="G17" i="59"/>
  <c r="D17" i="59"/>
  <c r="V16" i="59"/>
  <c r="S16" i="59"/>
  <c r="P16" i="59"/>
  <c r="M16" i="59"/>
  <c r="J16" i="59"/>
  <c r="G16" i="59"/>
  <c r="D16" i="59"/>
  <c r="V15" i="59"/>
  <c r="S15" i="59"/>
  <c r="P15" i="59"/>
  <c r="M15" i="59"/>
  <c r="J15" i="59"/>
  <c r="G15" i="59"/>
  <c r="D15" i="59"/>
  <c r="V14" i="59"/>
  <c r="S14" i="59"/>
  <c r="P14" i="59"/>
  <c r="M14" i="59"/>
  <c r="J14" i="59"/>
  <c r="G14" i="59"/>
  <c r="D14" i="59"/>
  <c r="V13" i="59"/>
  <c r="S13" i="59"/>
  <c r="P13" i="59"/>
  <c r="M13" i="59"/>
  <c r="J13" i="59"/>
  <c r="G13" i="59"/>
  <c r="D13" i="59"/>
  <c r="V12" i="59"/>
  <c r="S12" i="59"/>
  <c r="P12" i="59"/>
  <c r="M12" i="59"/>
  <c r="J12" i="59"/>
  <c r="G12" i="59"/>
  <c r="D12" i="59"/>
  <c r="V11" i="59"/>
  <c r="S11" i="59"/>
  <c r="P11" i="59"/>
  <c r="M11" i="59"/>
  <c r="J11" i="59"/>
  <c r="G11" i="59"/>
  <c r="D11" i="59"/>
  <c r="V10" i="59"/>
  <c r="S10" i="59"/>
  <c r="P10" i="59"/>
  <c r="M10" i="59"/>
  <c r="J10" i="59"/>
  <c r="G10" i="59"/>
  <c r="D10" i="59"/>
  <c r="V9" i="59"/>
  <c r="S9" i="59"/>
  <c r="P9" i="59"/>
  <c r="M9" i="59"/>
  <c r="J9" i="59"/>
  <c r="G9" i="59"/>
  <c r="D9" i="59"/>
  <c r="V8" i="59"/>
  <c r="S8" i="59"/>
  <c r="P8" i="59"/>
  <c r="M8" i="59"/>
  <c r="J8" i="59"/>
  <c r="G8" i="59"/>
  <c r="D8" i="59"/>
  <c r="U7" i="59"/>
  <c r="G18" i="57" s="1"/>
  <c r="T7" i="59"/>
  <c r="R7" i="59"/>
  <c r="G17" i="57" s="1"/>
  <c r="Q7" i="59"/>
  <c r="O7" i="59"/>
  <c r="N7" i="59"/>
  <c r="L7" i="59"/>
  <c r="K7" i="59"/>
  <c r="I7" i="59"/>
  <c r="G10" i="57" s="1"/>
  <c r="H7" i="59"/>
  <c r="F10" i="57" s="1"/>
  <c r="F7" i="59"/>
  <c r="E7" i="59"/>
  <c r="F9" i="57" s="1"/>
  <c r="C7" i="59"/>
  <c r="B7" i="59"/>
  <c r="V28" i="58"/>
  <c r="S28" i="58"/>
  <c r="P28" i="58"/>
  <c r="M28" i="58"/>
  <c r="J28" i="58"/>
  <c r="G28" i="58"/>
  <c r="D28" i="58"/>
  <c r="V27" i="58"/>
  <c r="S27" i="58"/>
  <c r="P27" i="58"/>
  <c r="M27" i="58"/>
  <c r="J27" i="58"/>
  <c r="G27" i="58"/>
  <c r="D27" i="58"/>
  <c r="V26" i="58"/>
  <c r="S26" i="58"/>
  <c r="P26" i="58"/>
  <c r="M26" i="58"/>
  <c r="J26" i="58"/>
  <c r="G26" i="58"/>
  <c r="D26" i="58"/>
  <c r="V25" i="58"/>
  <c r="S25" i="58"/>
  <c r="P25" i="58"/>
  <c r="M25" i="58"/>
  <c r="J25" i="58"/>
  <c r="G25" i="58"/>
  <c r="D25" i="58"/>
  <c r="V24" i="58"/>
  <c r="S24" i="58"/>
  <c r="P24" i="58"/>
  <c r="M24" i="58"/>
  <c r="J24" i="58"/>
  <c r="G24" i="58"/>
  <c r="D24" i="58"/>
  <c r="V23" i="58"/>
  <c r="S23" i="58"/>
  <c r="P23" i="58"/>
  <c r="M23" i="58"/>
  <c r="J23" i="58"/>
  <c r="G23" i="58"/>
  <c r="D23" i="58"/>
  <c r="V22" i="58"/>
  <c r="S22" i="58"/>
  <c r="P22" i="58"/>
  <c r="M22" i="58"/>
  <c r="J22" i="58"/>
  <c r="G22" i="58"/>
  <c r="D22" i="58"/>
  <c r="V21" i="58"/>
  <c r="S21" i="58"/>
  <c r="P21" i="58"/>
  <c r="M21" i="58"/>
  <c r="J21" i="58"/>
  <c r="G21" i="58"/>
  <c r="D21" i="58"/>
  <c r="V20" i="58"/>
  <c r="S20" i="58"/>
  <c r="P20" i="58"/>
  <c r="M20" i="58"/>
  <c r="J20" i="58"/>
  <c r="G20" i="58"/>
  <c r="D20" i="58"/>
  <c r="V19" i="58"/>
  <c r="S19" i="58"/>
  <c r="P19" i="58"/>
  <c r="M19" i="58"/>
  <c r="J19" i="58"/>
  <c r="G19" i="58"/>
  <c r="D19" i="58"/>
  <c r="V18" i="58"/>
  <c r="S18" i="58"/>
  <c r="P18" i="58"/>
  <c r="M18" i="58"/>
  <c r="J18" i="58"/>
  <c r="G18" i="58"/>
  <c r="D18" i="58"/>
  <c r="V17" i="58"/>
  <c r="S17" i="58"/>
  <c r="P17" i="58"/>
  <c r="M17" i="58"/>
  <c r="J17" i="58"/>
  <c r="G17" i="58"/>
  <c r="D17" i="58"/>
  <c r="V16" i="58"/>
  <c r="S16" i="58"/>
  <c r="P16" i="58"/>
  <c r="M16" i="58"/>
  <c r="J16" i="58"/>
  <c r="G16" i="58"/>
  <c r="D16" i="58"/>
  <c r="V15" i="58"/>
  <c r="S15" i="58"/>
  <c r="P15" i="58"/>
  <c r="M15" i="58"/>
  <c r="J15" i="58"/>
  <c r="G15" i="58"/>
  <c r="D15" i="58"/>
  <c r="V14" i="58"/>
  <c r="S14" i="58"/>
  <c r="P14" i="58"/>
  <c r="M14" i="58"/>
  <c r="J14" i="58"/>
  <c r="G14" i="58"/>
  <c r="D14" i="58"/>
  <c r="V13" i="58"/>
  <c r="S13" i="58"/>
  <c r="P13" i="58"/>
  <c r="M13" i="58"/>
  <c r="J13" i="58"/>
  <c r="G13" i="58"/>
  <c r="D13" i="58"/>
  <c r="V12" i="58"/>
  <c r="S12" i="58"/>
  <c r="P12" i="58"/>
  <c r="M12" i="58"/>
  <c r="J12" i="58"/>
  <c r="G12" i="58"/>
  <c r="D12" i="58"/>
  <c r="V11" i="58"/>
  <c r="S11" i="58"/>
  <c r="P11" i="58"/>
  <c r="M11" i="58"/>
  <c r="J11" i="58"/>
  <c r="G11" i="58"/>
  <c r="D11" i="58"/>
  <c r="V10" i="58"/>
  <c r="S10" i="58"/>
  <c r="P10" i="58"/>
  <c r="M10" i="58"/>
  <c r="J10" i="58"/>
  <c r="G10" i="58"/>
  <c r="D10" i="58"/>
  <c r="V9" i="58"/>
  <c r="S9" i="58"/>
  <c r="P9" i="58"/>
  <c r="M9" i="58"/>
  <c r="J9" i="58"/>
  <c r="G9" i="58"/>
  <c r="D9" i="58"/>
  <c r="V8" i="58"/>
  <c r="S8" i="58"/>
  <c r="P8" i="58"/>
  <c r="M8" i="58"/>
  <c r="J8" i="58"/>
  <c r="G8" i="58"/>
  <c r="D8" i="58"/>
  <c r="U7" i="58"/>
  <c r="C18" i="57" s="1"/>
  <c r="T7" i="58"/>
  <c r="R7" i="58"/>
  <c r="C17" i="57" s="1"/>
  <c r="Q7" i="58"/>
  <c r="B17" i="57" s="1"/>
  <c r="O7" i="58"/>
  <c r="C12" i="57" s="1"/>
  <c r="N7" i="58"/>
  <c r="L7" i="58"/>
  <c r="C11" i="57" s="1"/>
  <c r="K7" i="58"/>
  <c r="B11" i="57" s="1"/>
  <c r="I7" i="58"/>
  <c r="C10" i="57" s="1"/>
  <c r="H7" i="58"/>
  <c r="F7" i="58"/>
  <c r="C9" i="57" s="1"/>
  <c r="E7" i="58"/>
  <c r="B9" i="57" s="1"/>
  <c r="C7" i="58"/>
  <c r="C8" i="57" s="1"/>
  <c r="B7" i="58"/>
  <c r="B8" i="57" s="1"/>
  <c r="F18" i="57"/>
  <c r="B18" i="57"/>
  <c r="G12" i="57"/>
  <c r="B12" i="57"/>
  <c r="G11" i="57"/>
  <c r="B10" i="57"/>
  <c r="G9" i="57"/>
  <c r="G8" i="57"/>
  <c r="V7" i="59" l="1"/>
  <c r="S7" i="59"/>
  <c r="P7" i="59"/>
  <c r="M7" i="59"/>
  <c r="D7" i="59"/>
  <c r="H9" i="57"/>
  <c r="G7" i="59"/>
  <c r="F12" i="57"/>
  <c r="I12" i="57" s="1"/>
  <c r="F8" i="57"/>
  <c r="I8" i="57" s="1"/>
  <c r="E11" i="57"/>
  <c r="J7" i="59"/>
  <c r="V7" i="58"/>
  <c r="D18" i="57"/>
  <c r="S7" i="58"/>
  <c r="P7" i="58"/>
  <c r="D11" i="57"/>
  <c r="M7" i="58"/>
  <c r="J7" i="58"/>
  <c r="D9" i="57"/>
  <c r="G7" i="58"/>
  <c r="D7" i="58"/>
  <c r="I18" i="57"/>
  <c r="F17" i="57"/>
  <c r="I17" i="57" s="1"/>
  <c r="I10" i="57"/>
  <c r="E18" i="57"/>
  <c r="H18" i="57"/>
  <c r="H12" i="57"/>
  <c r="F11" i="57"/>
  <c r="H11" i="57" s="1"/>
  <c r="H10" i="57"/>
  <c r="I9" i="57"/>
  <c r="E9" i="57"/>
  <c r="E8" i="57"/>
  <c r="D8" i="57"/>
  <c r="E10" i="57"/>
  <c r="D10" i="57"/>
  <c r="E12" i="57"/>
  <c r="D12" i="57"/>
  <c r="E17" i="57"/>
  <c r="D17" i="57"/>
  <c r="H8" i="57" l="1"/>
  <c r="H17" i="57"/>
  <c r="I11" i="57"/>
  <c r="I7" i="56"/>
  <c r="D18" i="25" s="1"/>
  <c r="H7" i="56"/>
  <c r="D17" i="25" s="1"/>
  <c r="G7" i="56"/>
  <c r="D12" i="25" s="1"/>
  <c r="F7" i="56"/>
  <c r="D11" i="25" s="1"/>
  <c r="E7" i="56"/>
  <c r="D10" i="25" s="1"/>
  <c r="C7" i="56"/>
  <c r="D9" i="25" s="1"/>
  <c r="B7" i="56"/>
  <c r="D8" i="25" s="1"/>
  <c r="I7" i="55"/>
  <c r="C18" i="25" s="1"/>
  <c r="H7" i="55"/>
  <c r="C17" i="25" s="1"/>
  <c r="G7" i="55"/>
  <c r="C12" i="25" s="1"/>
  <c r="F7" i="55"/>
  <c r="C11" i="25" s="1"/>
  <c r="E7" i="55"/>
  <c r="C10" i="25" s="1"/>
  <c r="C7" i="55"/>
  <c r="C9" i="25" s="1"/>
  <c r="B7" i="55"/>
  <c r="C8" i="25" s="1"/>
  <c r="V28" i="54"/>
  <c r="S28" i="54"/>
  <c r="P28" i="54"/>
  <c r="M28" i="54"/>
  <c r="J28" i="54"/>
  <c r="G28" i="54"/>
  <c r="D28" i="54"/>
  <c r="V27" i="54"/>
  <c r="S27" i="54"/>
  <c r="P27" i="54"/>
  <c r="M27" i="54"/>
  <c r="J27" i="54"/>
  <c r="G27" i="54"/>
  <c r="D27" i="54"/>
  <c r="V26" i="54"/>
  <c r="S26" i="54"/>
  <c r="P26" i="54"/>
  <c r="M26" i="54"/>
  <c r="J26" i="54"/>
  <c r="G26" i="54"/>
  <c r="D26" i="54"/>
  <c r="V25" i="54"/>
  <c r="S25" i="54"/>
  <c r="P25" i="54"/>
  <c r="M25" i="54"/>
  <c r="J25" i="54"/>
  <c r="G25" i="54"/>
  <c r="D25" i="54"/>
  <c r="V24" i="54"/>
  <c r="S24" i="54"/>
  <c r="P24" i="54"/>
  <c r="M24" i="54"/>
  <c r="J24" i="54"/>
  <c r="G24" i="54"/>
  <c r="D24" i="54"/>
  <c r="V23" i="54"/>
  <c r="S23" i="54"/>
  <c r="P23" i="54"/>
  <c r="M23" i="54"/>
  <c r="J23" i="54"/>
  <c r="G23" i="54"/>
  <c r="D23" i="54"/>
  <c r="V22" i="54"/>
  <c r="S22" i="54"/>
  <c r="P22" i="54"/>
  <c r="M22" i="54"/>
  <c r="J22" i="54"/>
  <c r="G22" i="54"/>
  <c r="D22" i="54"/>
  <c r="V21" i="54"/>
  <c r="S21" i="54"/>
  <c r="P21" i="54"/>
  <c r="M21" i="54"/>
  <c r="J21" i="54"/>
  <c r="G21" i="54"/>
  <c r="D21" i="54"/>
  <c r="V20" i="54"/>
  <c r="S20" i="54"/>
  <c r="P20" i="54"/>
  <c r="M20" i="54"/>
  <c r="J20" i="54"/>
  <c r="G20" i="54"/>
  <c r="D20" i="54"/>
  <c r="V19" i="54"/>
  <c r="S19" i="54"/>
  <c r="P19" i="54"/>
  <c r="M19" i="54"/>
  <c r="J19" i="54"/>
  <c r="G19" i="54"/>
  <c r="D19" i="54"/>
  <c r="V18" i="54"/>
  <c r="S18" i="54"/>
  <c r="P18" i="54"/>
  <c r="M18" i="54"/>
  <c r="J18" i="54"/>
  <c r="G18" i="54"/>
  <c r="D18" i="54"/>
  <c r="V17" i="54"/>
  <c r="S17" i="54"/>
  <c r="P17" i="54"/>
  <c r="M17" i="54"/>
  <c r="J17" i="54"/>
  <c r="G17" i="54"/>
  <c r="D17" i="54"/>
  <c r="V16" i="54"/>
  <c r="S16" i="54"/>
  <c r="P16" i="54"/>
  <c r="M16" i="54"/>
  <c r="J16" i="54"/>
  <c r="G16" i="54"/>
  <c r="D16" i="54"/>
  <c r="V15" i="54"/>
  <c r="S15" i="54"/>
  <c r="P15" i="54"/>
  <c r="M15" i="54"/>
  <c r="J15" i="54"/>
  <c r="G15" i="54"/>
  <c r="D15" i="54"/>
  <c r="V14" i="54"/>
  <c r="S14" i="54"/>
  <c r="P14" i="54"/>
  <c r="M14" i="54"/>
  <c r="J14" i="54"/>
  <c r="G14" i="54"/>
  <c r="D14" i="54"/>
  <c r="V13" i="54"/>
  <c r="S13" i="54"/>
  <c r="P13" i="54"/>
  <c r="M13" i="54"/>
  <c r="J13" i="54"/>
  <c r="G13" i="54"/>
  <c r="D13" i="54"/>
  <c r="V12" i="54"/>
  <c r="S12" i="54"/>
  <c r="P12" i="54"/>
  <c r="M12" i="54"/>
  <c r="J12" i="54"/>
  <c r="G12" i="54"/>
  <c r="D12" i="54"/>
  <c r="V11" i="54"/>
  <c r="S11" i="54"/>
  <c r="P11" i="54"/>
  <c r="M11" i="54"/>
  <c r="J11" i="54"/>
  <c r="G11" i="54"/>
  <c r="D11" i="54"/>
  <c r="V10" i="54"/>
  <c r="S10" i="54"/>
  <c r="P10" i="54"/>
  <c r="M10" i="54"/>
  <c r="J10" i="54"/>
  <c r="G10" i="54"/>
  <c r="D10" i="54"/>
  <c r="V9" i="54"/>
  <c r="S9" i="54"/>
  <c r="P9" i="54"/>
  <c r="M9" i="54"/>
  <c r="J9" i="54"/>
  <c r="G9" i="54"/>
  <c r="D9" i="54"/>
  <c r="V8" i="54"/>
  <c r="S8" i="54"/>
  <c r="P8" i="54"/>
  <c r="M8" i="54"/>
  <c r="J8" i="54"/>
  <c r="G8" i="54"/>
  <c r="D8" i="54"/>
  <c r="U7" i="54"/>
  <c r="T7" i="54"/>
  <c r="B16" i="53" s="1"/>
  <c r="R7" i="54"/>
  <c r="C15" i="53" s="1"/>
  <c r="Q7" i="54"/>
  <c r="B15" i="53" s="1"/>
  <c r="O7" i="54"/>
  <c r="C10" i="53" s="1"/>
  <c r="N7" i="54"/>
  <c r="B10" i="53" s="1"/>
  <c r="L7" i="54"/>
  <c r="C9" i="53" s="1"/>
  <c r="K7" i="54"/>
  <c r="B9" i="53" s="1"/>
  <c r="I7" i="54"/>
  <c r="C8" i="53" s="1"/>
  <c r="H7" i="54"/>
  <c r="B8" i="53" s="1"/>
  <c r="F7" i="54"/>
  <c r="C7" i="53" s="1"/>
  <c r="E7" i="54"/>
  <c r="B7" i="53" s="1"/>
  <c r="C7" i="54"/>
  <c r="C6" i="53" s="1"/>
  <c r="B7" i="54"/>
  <c r="B6" i="53" s="1"/>
  <c r="C16" i="53"/>
  <c r="E10" i="53" l="1"/>
  <c r="V7" i="54"/>
  <c r="D9" i="53"/>
  <c r="M7" i="54"/>
  <c r="D8" i="53"/>
  <c r="G7" i="54"/>
  <c r="E7" i="53"/>
  <c r="E6" i="53"/>
  <c r="D6" i="53"/>
  <c r="D7" i="53"/>
  <c r="E9" i="53"/>
  <c r="D16" i="53"/>
  <c r="D10" i="53"/>
  <c r="E8" i="53"/>
  <c r="D15" i="53"/>
  <c r="E15" i="53"/>
  <c r="E16" i="53"/>
  <c r="D7" i="54"/>
  <c r="J7" i="54"/>
  <c r="P7" i="54"/>
  <c r="S7" i="54"/>
  <c r="V28" i="52" l="1"/>
  <c r="S28" i="52"/>
  <c r="P28" i="52"/>
  <c r="M28" i="52"/>
  <c r="J28" i="52"/>
  <c r="G28" i="52"/>
  <c r="D28" i="52"/>
  <c r="V27" i="52"/>
  <c r="S27" i="52"/>
  <c r="P27" i="52"/>
  <c r="M27" i="52"/>
  <c r="J27" i="52"/>
  <c r="G27" i="52"/>
  <c r="D27" i="52"/>
  <c r="V26" i="52"/>
  <c r="S26" i="52"/>
  <c r="P26" i="52"/>
  <c r="M26" i="52"/>
  <c r="J26" i="52"/>
  <c r="G26" i="52"/>
  <c r="D26" i="52"/>
  <c r="V25" i="52"/>
  <c r="S25" i="52"/>
  <c r="P25" i="52"/>
  <c r="M25" i="52"/>
  <c r="J25" i="52"/>
  <c r="G25" i="52"/>
  <c r="D25" i="52"/>
  <c r="V24" i="52"/>
  <c r="S24" i="52"/>
  <c r="P24" i="52"/>
  <c r="M24" i="52"/>
  <c r="J24" i="52"/>
  <c r="G24" i="52"/>
  <c r="D24" i="52"/>
  <c r="V23" i="52"/>
  <c r="S23" i="52"/>
  <c r="P23" i="52"/>
  <c r="M23" i="52"/>
  <c r="J23" i="52"/>
  <c r="G23" i="52"/>
  <c r="D23" i="52"/>
  <c r="V22" i="52"/>
  <c r="S22" i="52"/>
  <c r="P22" i="52"/>
  <c r="M22" i="52"/>
  <c r="J22" i="52"/>
  <c r="G22" i="52"/>
  <c r="D22" i="52"/>
  <c r="V21" i="52"/>
  <c r="S21" i="52"/>
  <c r="P21" i="52"/>
  <c r="M21" i="52"/>
  <c r="J21" i="52"/>
  <c r="G21" i="52"/>
  <c r="D21" i="52"/>
  <c r="V20" i="52"/>
  <c r="S20" i="52"/>
  <c r="P20" i="52"/>
  <c r="M20" i="52"/>
  <c r="J20" i="52"/>
  <c r="G20" i="52"/>
  <c r="D20" i="52"/>
  <c r="V19" i="52"/>
  <c r="S19" i="52"/>
  <c r="P19" i="52"/>
  <c r="M19" i="52"/>
  <c r="J19" i="52"/>
  <c r="G19" i="52"/>
  <c r="D19" i="52"/>
  <c r="V18" i="52"/>
  <c r="S18" i="52"/>
  <c r="P18" i="52"/>
  <c r="M18" i="52"/>
  <c r="J18" i="52"/>
  <c r="G18" i="52"/>
  <c r="D18" i="52"/>
  <c r="V17" i="52"/>
  <c r="S17" i="52"/>
  <c r="P17" i="52"/>
  <c r="M17" i="52"/>
  <c r="J17" i="52"/>
  <c r="G17" i="52"/>
  <c r="D17" i="52"/>
  <c r="V16" i="52"/>
  <c r="S16" i="52"/>
  <c r="P16" i="52"/>
  <c r="M16" i="52"/>
  <c r="J16" i="52"/>
  <c r="G16" i="52"/>
  <c r="D16" i="52"/>
  <c r="V15" i="52"/>
  <c r="S15" i="52"/>
  <c r="P15" i="52"/>
  <c r="M15" i="52"/>
  <c r="J15" i="52"/>
  <c r="G15" i="52"/>
  <c r="D15" i="52"/>
  <c r="V14" i="52"/>
  <c r="S14" i="52"/>
  <c r="P14" i="52"/>
  <c r="M14" i="52"/>
  <c r="J14" i="52"/>
  <c r="G14" i="52"/>
  <c r="D14" i="52"/>
  <c r="V13" i="52"/>
  <c r="S13" i="52"/>
  <c r="P13" i="52"/>
  <c r="M13" i="52"/>
  <c r="J13" i="52"/>
  <c r="G13" i="52"/>
  <c r="D13" i="52"/>
  <c r="V12" i="52"/>
  <c r="S12" i="52"/>
  <c r="P12" i="52"/>
  <c r="M12" i="52"/>
  <c r="J12" i="52"/>
  <c r="G12" i="52"/>
  <c r="D12" i="52"/>
  <c r="V11" i="52"/>
  <c r="S11" i="52"/>
  <c r="P11" i="52"/>
  <c r="M11" i="52"/>
  <c r="J11" i="52"/>
  <c r="G11" i="52"/>
  <c r="D11" i="52"/>
  <c r="V10" i="52"/>
  <c r="S10" i="52"/>
  <c r="P10" i="52"/>
  <c r="M10" i="52"/>
  <c r="J10" i="52"/>
  <c r="G10" i="52"/>
  <c r="D10" i="52"/>
  <c r="V9" i="52"/>
  <c r="S9" i="52"/>
  <c r="P9" i="52"/>
  <c r="M9" i="52"/>
  <c r="J9" i="52"/>
  <c r="G9" i="52"/>
  <c r="D9" i="52"/>
  <c r="V8" i="52"/>
  <c r="S8" i="52"/>
  <c r="P8" i="52"/>
  <c r="M8" i="52"/>
  <c r="J8" i="52"/>
  <c r="G8" i="52"/>
  <c r="D8" i="52"/>
  <c r="U7" i="52"/>
  <c r="C16" i="51" s="1"/>
  <c r="T7" i="52"/>
  <c r="B16" i="51" s="1"/>
  <c r="R7" i="52"/>
  <c r="Q7" i="52"/>
  <c r="B15" i="51" s="1"/>
  <c r="O7" i="52"/>
  <c r="C10" i="51" s="1"/>
  <c r="N7" i="52"/>
  <c r="B10" i="51" s="1"/>
  <c r="L7" i="52"/>
  <c r="C9" i="51" s="1"/>
  <c r="K7" i="52"/>
  <c r="I7" i="52"/>
  <c r="C8" i="51" s="1"/>
  <c r="H7" i="52"/>
  <c r="B8" i="51" s="1"/>
  <c r="F7" i="52"/>
  <c r="C7" i="51" s="1"/>
  <c r="E7" i="52"/>
  <c r="C7" i="52"/>
  <c r="C6" i="51" s="1"/>
  <c r="B7" i="52"/>
  <c r="B6" i="51" s="1"/>
  <c r="C15" i="51"/>
  <c r="V28" i="50"/>
  <c r="S28" i="50"/>
  <c r="P28" i="50"/>
  <c r="M28" i="50"/>
  <c r="J28" i="50"/>
  <c r="G28" i="50"/>
  <c r="D28" i="50"/>
  <c r="V27" i="50"/>
  <c r="S27" i="50"/>
  <c r="P27" i="50"/>
  <c r="M27" i="50"/>
  <c r="J27" i="50"/>
  <c r="G27" i="50"/>
  <c r="D27" i="50"/>
  <c r="V26" i="50"/>
  <c r="S26" i="50"/>
  <c r="P26" i="50"/>
  <c r="M26" i="50"/>
  <c r="J26" i="50"/>
  <c r="G26" i="50"/>
  <c r="D26" i="50"/>
  <c r="V25" i="50"/>
  <c r="S25" i="50"/>
  <c r="P25" i="50"/>
  <c r="M25" i="50"/>
  <c r="J25" i="50"/>
  <c r="G25" i="50"/>
  <c r="D25" i="50"/>
  <c r="V24" i="50"/>
  <c r="S24" i="50"/>
  <c r="P24" i="50"/>
  <c r="M24" i="50"/>
  <c r="J24" i="50"/>
  <c r="G24" i="50"/>
  <c r="D24" i="50"/>
  <c r="V23" i="50"/>
  <c r="S23" i="50"/>
  <c r="P23" i="50"/>
  <c r="M23" i="50"/>
  <c r="J23" i="50"/>
  <c r="G23" i="50"/>
  <c r="D23" i="50"/>
  <c r="V22" i="50"/>
  <c r="S22" i="50"/>
  <c r="P22" i="50"/>
  <c r="M22" i="50"/>
  <c r="J22" i="50"/>
  <c r="G22" i="50"/>
  <c r="D22" i="50"/>
  <c r="V21" i="50"/>
  <c r="S21" i="50"/>
  <c r="P21" i="50"/>
  <c r="M21" i="50"/>
  <c r="J21" i="50"/>
  <c r="G21" i="50"/>
  <c r="D21" i="50"/>
  <c r="V20" i="50"/>
  <c r="S20" i="50"/>
  <c r="P20" i="50"/>
  <c r="M20" i="50"/>
  <c r="J20" i="50"/>
  <c r="G20" i="50"/>
  <c r="D20" i="50"/>
  <c r="V19" i="50"/>
  <c r="S19" i="50"/>
  <c r="P19" i="50"/>
  <c r="M19" i="50"/>
  <c r="J19" i="50"/>
  <c r="G19" i="50"/>
  <c r="D19" i="50"/>
  <c r="V18" i="50"/>
  <c r="S18" i="50"/>
  <c r="P18" i="50"/>
  <c r="M18" i="50"/>
  <c r="J18" i="50"/>
  <c r="G18" i="50"/>
  <c r="D18" i="50"/>
  <c r="V17" i="50"/>
  <c r="S17" i="50"/>
  <c r="P17" i="50"/>
  <c r="M17" i="50"/>
  <c r="J17" i="50"/>
  <c r="G17" i="50"/>
  <c r="D17" i="50"/>
  <c r="V16" i="50"/>
  <c r="S16" i="50"/>
  <c r="P16" i="50"/>
  <c r="M16" i="50"/>
  <c r="J16" i="50"/>
  <c r="G16" i="50"/>
  <c r="D16" i="50"/>
  <c r="V15" i="50"/>
  <c r="S15" i="50"/>
  <c r="P15" i="50"/>
  <c r="M15" i="50"/>
  <c r="J15" i="50"/>
  <c r="G15" i="50"/>
  <c r="D15" i="50"/>
  <c r="V14" i="50"/>
  <c r="S14" i="50"/>
  <c r="P14" i="50"/>
  <c r="M14" i="50"/>
  <c r="J14" i="50"/>
  <c r="G14" i="50"/>
  <c r="D14" i="50"/>
  <c r="V13" i="50"/>
  <c r="S13" i="50"/>
  <c r="P13" i="50"/>
  <c r="M13" i="50"/>
  <c r="J13" i="50"/>
  <c r="G13" i="50"/>
  <c r="D13" i="50"/>
  <c r="V12" i="50"/>
  <c r="S12" i="50"/>
  <c r="P12" i="50"/>
  <c r="M12" i="50"/>
  <c r="J12" i="50"/>
  <c r="G12" i="50"/>
  <c r="D12" i="50"/>
  <c r="V11" i="50"/>
  <c r="S11" i="50"/>
  <c r="P11" i="50"/>
  <c r="M11" i="50"/>
  <c r="J11" i="50"/>
  <c r="G11" i="50"/>
  <c r="D11" i="50"/>
  <c r="V10" i="50"/>
  <c r="S10" i="50"/>
  <c r="P10" i="50"/>
  <c r="M10" i="50"/>
  <c r="J10" i="50"/>
  <c r="G10" i="50"/>
  <c r="D10" i="50"/>
  <c r="V9" i="50"/>
  <c r="S9" i="50"/>
  <c r="P9" i="50"/>
  <c r="M9" i="50"/>
  <c r="J9" i="50"/>
  <c r="G9" i="50"/>
  <c r="D9" i="50"/>
  <c r="V8" i="50"/>
  <c r="S8" i="50"/>
  <c r="P8" i="50"/>
  <c r="M8" i="50"/>
  <c r="J8" i="50"/>
  <c r="G8" i="50"/>
  <c r="D8" i="50"/>
  <c r="U7" i="50"/>
  <c r="C15" i="49" s="1"/>
  <c r="T7" i="50"/>
  <c r="B15" i="49" s="1"/>
  <c r="R7" i="50"/>
  <c r="C14" i="49" s="1"/>
  <c r="Q7" i="50"/>
  <c r="B14" i="49" s="1"/>
  <c r="O7" i="50"/>
  <c r="C9" i="49" s="1"/>
  <c r="N7" i="50"/>
  <c r="B9" i="49" s="1"/>
  <c r="L7" i="50"/>
  <c r="C8" i="49" s="1"/>
  <c r="K7" i="50"/>
  <c r="I7" i="50"/>
  <c r="C7" i="49" s="1"/>
  <c r="H7" i="50"/>
  <c r="B7" i="49" s="1"/>
  <c r="F7" i="50"/>
  <c r="C6" i="49" s="1"/>
  <c r="E7" i="50"/>
  <c r="C7" i="50"/>
  <c r="C5" i="49" s="1"/>
  <c r="B7" i="50"/>
  <c r="B5" i="49" s="1"/>
  <c r="M7" i="50" l="1"/>
  <c r="V7" i="52"/>
  <c r="M7" i="52"/>
  <c r="D9" i="49"/>
  <c r="B8" i="49"/>
  <c r="D8" i="49" s="1"/>
  <c r="D7" i="49"/>
  <c r="D5" i="49"/>
  <c r="G7" i="52"/>
  <c r="B9" i="51"/>
  <c r="D9" i="51" s="1"/>
  <c r="D10" i="51"/>
  <c r="D8" i="51"/>
  <c r="D6" i="51"/>
  <c r="V7" i="50"/>
  <c r="G7" i="50"/>
  <c r="B7" i="51"/>
  <c r="D7" i="51" s="1"/>
  <c r="D16" i="51"/>
  <c r="D15" i="51"/>
  <c r="E6" i="51"/>
  <c r="E8" i="51"/>
  <c r="E10" i="51"/>
  <c r="E15" i="51"/>
  <c r="E16" i="51"/>
  <c r="D7" i="52"/>
  <c r="J7" i="52"/>
  <c r="P7" i="52"/>
  <c r="S7" i="52"/>
  <c r="D15" i="49"/>
  <c r="B6" i="49"/>
  <c r="D6" i="49" s="1"/>
  <c r="D14" i="49"/>
  <c r="E5" i="49"/>
  <c r="E7" i="49"/>
  <c r="E9" i="49"/>
  <c r="E14" i="49"/>
  <c r="E15" i="49"/>
  <c r="D7" i="50"/>
  <c r="J7" i="50"/>
  <c r="P7" i="50"/>
  <c r="S7" i="50"/>
  <c r="V28" i="48"/>
  <c r="S28" i="48"/>
  <c r="P28" i="48"/>
  <c r="M28" i="48"/>
  <c r="J28" i="48"/>
  <c r="G28" i="48"/>
  <c r="D28" i="48"/>
  <c r="V27" i="48"/>
  <c r="S27" i="48"/>
  <c r="P27" i="48"/>
  <c r="M27" i="48"/>
  <c r="J27" i="48"/>
  <c r="G27" i="48"/>
  <c r="D27" i="48"/>
  <c r="V26" i="48"/>
  <c r="S26" i="48"/>
  <c r="P26" i="48"/>
  <c r="M26" i="48"/>
  <c r="J26" i="48"/>
  <c r="G26" i="48"/>
  <c r="D26" i="48"/>
  <c r="V25" i="48"/>
  <c r="S25" i="48"/>
  <c r="P25" i="48"/>
  <c r="M25" i="48"/>
  <c r="J25" i="48"/>
  <c r="G25" i="48"/>
  <c r="D25" i="48"/>
  <c r="V24" i="48"/>
  <c r="S24" i="48"/>
  <c r="P24" i="48"/>
  <c r="M24" i="48"/>
  <c r="J24" i="48"/>
  <c r="G24" i="48"/>
  <c r="D24" i="48"/>
  <c r="V23" i="48"/>
  <c r="S23" i="48"/>
  <c r="P23" i="48"/>
  <c r="M23" i="48"/>
  <c r="J23" i="48"/>
  <c r="G23" i="48"/>
  <c r="D23" i="48"/>
  <c r="V22" i="48"/>
  <c r="S22" i="48"/>
  <c r="P22" i="48"/>
  <c r="M22" i="48"/>
  <c r="J22" i="48"/>
  <c r="G22" i="48"/>
  <c r="D22" i="48"/>
  <c r="V21" i="48"/>
  <c r="S21" i="48"/>
  <c r="P21" i="48"/>
  <c r="M21" i="48"/>
  <c r="J21" i="48"/>
  <c r="G21" i="48"/>
  <c r="D21" i="48"/>
  <c r="V20" i="48"/>
  <c r="S20" i="48"/>
  <c r="P20" i="48"/>
  <c r="M20" i="48"/>
  <c r="J20" i="48"/>
  <c r="G20" i="48"/>
  <c r="D20" i="48"/>
  <c r="V19" i="48"/>
  <c r="S19" i="48"/>
  <c r="P19" i="48"/>
  <c r="M19" i="48"/>
  <c r="J19" i="48"/>
  <c r="G19" i="48"/>
  <c r="D19" i="48"/>
  <c r="V18" i="48"/>
  <c r="S18" i="48"/>
  <c r="P18" i="48"/>
  <c r="M18" i="48"/>
  <c r="J18" i="48"/>
  <c r="G18" i="48"/>
  <c r="D18" i="48"/>
  <c r="V17" i="48"/>
  <c r="S17" i="48"/>
  <c r="P17" i="48"/>
  <c r="M17" i="48"/>
  <c r="J17" i="48"/>
  <c r="G17" i="48"/>
  <c r="D17" i="48"/>
  <c r="V16" i="48"/>
  <c r="S16" i="48"/>
  <c r="P16" i="48"/>
  <c r="M16" i="48"/>
  <c r="J16" i="48"/>
  <c r="G16" i="48"/>
  <c r="D16" i="48"/>
  <c r="V15" i="48"/>
  <c r="S15" i="48"/>
  <c r="P15" i="48"/>
  <c r="M15" i="48"/>
  <c r="J15" i="48"/>
  <c r="G15" i="48"/>
  <c r="D15" i="48"/>
  <c r="V14" i="48"/>
  <c r="S14" i="48"/>
  <c r="P14" i="48"/>
  <c r="M14" i="48"/>
  <c r="J14" i="48"/>
  <c r="G14" i="48"/>
  <c r="D14" i="48"/>
  <c r="V13" i="48"/>
  <c r="S13" i="48"/>
  <c r="P13" i="48"/>
  <c r="M13" i="48"/>
  <c r="J13" i="48"/>
  <c r="G13" i="48"/>
  <c r="D13" i="48"/>
  <c r="V12" i="48"/>
  <c r="S12" i="48"/>
  <c r="P12" i="48"/>
  <c r="M12" i="48"/>
  <c r="J12" i="48"/>
  <c r="G12" i="48"/>
  <c r="D12" i="48"/>
  <c r="V11" i="48"/>
  <c r="S11" i="48"/>
  <c r="P11" i="48"/>
  <c r="M11" i="48"/>
  <c r="J11" i="48"/>
  <c r="G11" i="48"/>
  <c r="D11" i="48"/>
  <c r="V10" i="48"/>
  <c r="S10" i="48"/>
  <c r="P10" i="48"/>
  <c r="M10" i="48"/>
  <c r="J10" i="48"/>
  <c r="G10" i="48"/>
  <c r="D10" i="48"/>
  <c r="V9" i="48"/>
  <c r="S9" i="48"/>
  <c r="P9" i="48"/>
  <c r="M9" i="48"/>
  <c r="J9" i="48"/>
  <c r="G9" i="48"/>
  <c r="D9" i="48"/>
  <c r="V8" i="48"/>
  <c r="S8" i="48"/>
  <c r="P8" i="48"/>
  <c r="M8" i="48"/>
  <c r="J8" i="48"/>
  <c r="G8" i="48"/>
  <c r="D8" i="48"/>
  <c r="U7" i="48"/>
  <c r="C15" i="42" s="1"/>
  <c r="T7" i="48"/>
  <c r="B15" i="42" s="1"/>
  <c r="R7" i="48"/>
  <c r="C14" i="42" s="1"/>
  <c r="Q7" i="48"/>
  <c r="B14" i="42" s="1"/>
  <c r="O7" i="48"/>
  <c r="C9" i="42" s="1"/>
  <c r="N7" i="48"/>
  <c r="B9" i="42" s="1"/>
  <c r="L7" i="48"/>
  <c r="C8" i="42" s="1"/>
  <c r="K7" i="48"/>
  <c r="B8" i="42" s="1"/>
  <c r="I7" i="48"/>
  <c r="C7" i="42" s="1"/>
  <c r="H7" i="48"/>
  <c r="B7" i="42" s="1"/>
  <c r="F7" i="48"/>
  <c r="C6" i="42" s="1"/>
  <c r="E7" i="48"/>
  <c r="B6" i="42" s="1"/>
  <c r="C7" i="48"/>
  <c r="C5" i="42" s="1"/>
  <c r="B7" i="48"/>
  <c r="B5" i="42" s="1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G27" i="39"/>
  <c r="G28" i="39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J26" i="39"/>
  <c r="J27" i="39"/>
  <c r="J28" i="39"/>
  <c r="M8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M25" i="39"/>
  <c r="M26" i="39"/>
  <c r="M27" i="39"/>
  <c r="M28" i="39"/>
  <c r="P8" i="39"/>
  <c r="P9" i="39"/>
  <c r="P10" i="39"/>
  <c r="P11" i="39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P27" i="39"/>
  <c r="P28" i="39"/>
  <c r="S8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S25" i="39"/>
  <c r="S26" i="39"/>
  <c r="S27" i="39"/>
  <c r="S28" i="39"/>
  <c r="V8" i="39"/>
  <c r="V9" i="39"/>
  <c r="V10" i="39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V25" i="39"/>
  <c r="V26" i="39"/>
  <c r="V27" i="39"/>
  <c r="V28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U7" i="39"/>
  <c r="C16" i="23" s="1"/>
  <c r="T7" i="39"/>
  <c r="B16" i="23" s="1"/>
  <c r="R7" i="39"/>
  <c r="C15" i="23" s="1"/>
  <c r="Q7" i="39"/>
  <c r="O7" i="39"/>
  <c r="C10" i="23" s="1"/>
  <c r="N7" i="39"/>
  <c r="L7" i="39"/>
  <c r="C9" i="23" s="1"/>
  <c r="K7" i="39"/>
  <c r="I7" i="39"/>
  <c r="C8" i="23" s="1"/>
  <c r="H7" i="39"/>
  <c r="B8" i="23" s="1"/>
  <c r="F7" i="39"/>
  <c r="C7" i="23" s="1"/>
  <c r="E7" i="39"/>
  <c r="B7" i="23" s="1"/>
  <c r="C7" i="39"/>
  <c r="C6" i="23" s="1"/>
  <c r="B7" i="39"/>
  <c r="E9" i="51" l="1"/>
  <c r="E6" i="49"/>
  <c r="E9" i="42"/>
  <c r="S7" i="39"/>
  <c r="M7" i="39"/>
  <c r="D7" i="39"/>
  <c r="E8" i="49"/>
  <c r="E7" i="42"/>
  <c r="P7" i="39"/>
  <c r="E15" i="42"/>
  <c r="D14" i="42"/>
  <c r="D9" i="42"/>
  <c r="E8" i="42"/>
  <c r="D7" i="42"/>
  <c r="D6" i="42"/>
  <c r="D5" i="42"/>
  <c r="B9" i="23"/>
  <c r="D9" i="23" s="1"/>
  <c r="B6" i="23"/>
  <c r="E6" i="23" s="1"/>
  <c r="B10" i="23"/>
  <c r="E10" i="23" s="1"/>
  <c r="B15" i="23"/>
  <c r="E15" i="23" s="1"/>
  <c r="D15" i="42"/>
  <c r="V7" i="48"/>
  <c r="E14" i="42"/>
  <c r="S7" i="48"/>
  <c r="P7" i="48"/>
  <c r="D8" i="42"/>
  <c r="M7" i="48"/>
  <c r="J7" i="48"/>
  <c r="E6" i="42"/>
  <c r="G7" i="48"/>
  <c r="E5" i="42"/>
  <c r="D7" i="48"/>
  <c r="V7" i="39"/>
  <c r="J7" i="39"/>
  <c r="G7" i="39"/>
  <c r="E7" i="51"/>
  <c r="E16" i="23"/>
  <c r="D16" i="23"/>
  <c r="E7" i="23"/>
  <c r="E8" i="23"/>
  <c r="D7" i="23"/>
  <c r="D8" i="23"/>
  <c r="D15" i="23" l="1"/>
  <c r="E9" i="23"/>
  <c r="D10" i="23"/>
  <c r="D6" i="23"/>
</calcChain>
</file>

<file path=xl/sharedStrings.xml><?xml version="1.0" encoding="utf-8"?>
<sst xmlns="http://schemas.openxmlformats.org/spreadsheetml/2006/main" count="564" uniqueCount="95">
  <si>
    <t>Показник</t>
  </si>
  <si>
    <t>зміна значення</t>
  </si>
  <si>
    <t>%</t>
  </si>
  <si>
    <t>А</t>
  </si>
  <si>
    <t>Станом на: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</si>
  <si>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</si>
  <si>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</si>
  <si>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</si>
  <si>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</si>
  <si>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</si>
  <si>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</si>
  <si>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</si>
  <si>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2020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</si>
  <si>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</si>
  <si>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</si>
  <si>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</si>
  <si>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</si>
  <si>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</si>
  <si>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</si>
  <si>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</si>
  <si>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Надання послуг Чернігівською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</si>
  <si>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2021</t>
  </si>
  <si>
    <t>Всього по області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</si>
  <si>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</si>
  <si>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</si>
  <si>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</si>
  <si>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</si>
  <si>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</si>
  <si>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</si>
  <si>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</si>
  <si>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</si>
  <si>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</si>
  <si>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</si>
  <si>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</si>
  <si>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</si>
  <si>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</si>
  <si>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</si>
  <si>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</si>
  <si>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</si>
  <si>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</si>
  <si>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</si>
  <si>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</si>
  <si>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</si>
  <si>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Прилуцька міськрайонна філія</t>
  </si>
  <si>
    <r>
      <t xml:space="preserve">Надання послуг Чернігівською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</si>
  <si>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>Надання послуг Чернігівською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</si>
  <si>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Чернігівською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</si>
  <si>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Чернігівською обласною службою зайнятості 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</si>
  <si>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</si>
  <si>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</si>
  <si>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</si>
  <si>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</si>
  <si>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</si>
  <si>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>Надання послуг Чернігівською обласною службою зайнятості громадянам</t>
  </si>
  <si>
    <t xml:space="preserve"> + (-)                            осіб</t>
  </si>
  <si>
    <t xml:space="preserve">  1 травня 2021 р.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</si>
  <si>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</si>
  <si>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</si>
  <si>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</si>
  <si>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жінки</t>
  </si>
  <si>
    <t>чоловіки</t>
  </si>
  <si>
    <t>з них:</t>
  </si>
  <si>
    <t>Усього</t>
  </si>
  <si>
    <t>січень-вересень 2020 р.</t>
  </si>
  <si>
    <t>січень-вересень 2021 р.</t>
  </si>
  <si>
    <t xml:space="preserve">  1 жовтня 2020 р.</t>
  </si>
  <si>
    <t xml:space="preserve">  1 жовтня 2021 р.</t>
  </si>
  <si>
    <t>Надання послуг Чернігівською обласною службою зайнятості  молоді у віці до 35 років
у січні-вересні 2020-2021 рр.</t>
  </si>
  <si>
    <t>у січні-вересні 2021 року</t>
  </si>
  <si>
    <t>Станом на 01.10.2021 р.:</t>
  </si>
  <si>
    <t>Надання послуг Чернігівською обласною службою зайнятості  жінкам                                                                                                                                                                     у січні-вересні 2021 року</t>
  </si>
  <si>
    <t>Надання послуг Чернігівською обласною службою зайнятості чоловікам                                                                                                                                                                         у січні-вересні 2021 року</t>
  </si>
  <si>
    <t>Мали статус безробітного</t>
  </si>
  <si>
    <t xml:space="preserve">Всього отримали роботу                   </t>
  </si>
  <si>
    <t xml:space="preserve">    Надання послуг Чернігівською обласною службою зайнятості особам, що мають додаткові гарантії у сприянні працевлаштуванню 
у січні-вересні 2020-2021 рр.                                                                                                                                                                                                                                (відповідно до статті 14  ЗУ "Про зайнятість населення")  </t>
  </si>
  <si>
    <t xml:space="preserve">Всього отримали роботу </t>
  </si>
  <si>
    <t>з них, отримують                                                                     допомогу по безробіттю</t>
  </si>
  <si>
    <t xml:space="preserve">    Надання послуг Чернігівською обласною службою зайнятості особам з інвалідністю                                                                                                                                                          у січні-вересні 2020-2021 рр.</t>
  </si>
  <si>
    <t>Всього отримали роботу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</si>
  <si>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</si>
  <si>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</si>
  <si>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</si>
  <si>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Надання послуг Чернігівською обласною службою зайнятості особам
з числа військовослужбовців, які брали участь в антитерористичній операції (операції об'єднаних сил) у січні-вересні 2020-2021 рр.</t>
  </si>
  <si>
    <t xml:space="preserve">Всього отримали роботу    </t>
  </si>
  <si>
    <r>
      <t xml:space="preserve">    Надання послуг Чернігівською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                                                         у січні-вересні 2020-2021 рр.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</si>
  <si>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Мали статус безробітного                                     протягом періоді</t>
  </si>
  <si>
    <t xml:space="preserve">Всього отримали роботу  </t>
  </si>
  <si>
    <t>Мали статус безробітного                                     протягом періоду</t>
  </si>
  <si>
    <t>(осіб)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</si>
  <si>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міської місцевості</t>
    </r>
    <r>
      <rPr>
        <b/>
        <sz val="16"/>
        <rFont val="Times New Roman"/>
        <family val="1"/>
        <charset val="204"/>
      </rPr>
      <t xml:space="preserve"> у січні-вересні 2020 - 2021 рр.</t>
    </r>
  </si>
  <si>
    <t>Надання послуг Чернігівською обласною службою зайнятості</t>
  </si>
  <si>
    <t>Мають статус безробітного                         на кінець періоду</t>
  </si>
  <si>
    <t>Мали статус безробітного у звітному періоді</t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</si>
  <si>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січні-вересні 2020 - 2021 рр.</t>
    </r>
  </si>
  <si>
    <t>Інформація про надання послуг Чернігівською обласною службою зайнятості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</si>
</sst>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.00\ _₴_-;\-* #,##0.00\ _₴_-;_-* &quot;-&quot;??\ _₴_-;_-@_-"/>
    <numFmt numFmtId="167" formatCode="_-* #,##0_р_._-;\-* #,##0_р_._-;_-* &quot;-&quot;_р_._-;_-@_-"/>
    <numFmt numFmtId="168" formatCode="_-* #,##0.00_р_._-;\-* #,##0.00_р_._-;_-* &quot;-&quot;??_р_._-;_-@_-"/>
  </numFmts>
  <fonts count="6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i/>
      <sz val="14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</font>
    <font>
      <sz val="13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b/>
      <sz val="18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4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4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40" fillId="0" borderId="0"/>
    <xf numFmtId="0" fontId="61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42" fillId="15" borderId="0" applyNumberFormat="0" applyBorder="0" applyAlignment="0" applyProtection="0"/>
    <xf numFmtId="0" fontId="42" fillId="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4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2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23" borderId="0" applyNumberFormat="0" applyBorder="0" applyAlignment="0" applyProtection="0"/>
    <xf numFmtId="0" fontId="43" fillId="32" borderId="0" applyNumberFormat="0" applyBorder="0" applyAlignment="0" applyProtection="0"/>
    <xf numFmtId="0" fontId="44" fillId="16" borderId="12" applyNumberFormat="0" applyAlignment="0" applyProtection="0"/>
    <xf numFmtId="0" fontId="45" fillId="29" borderId="13" applyNumberFormat="0" applyAlignment="0" applyProtection="0"/>
    <xf numFmtId="0" fontId="46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50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51" fillId="5" borderId="12" applyNumberFormat="0" applyAlignment="0" applyProtection="0"/>
    <xf numFmtId="0" fontId="52" fillId="0" borderId="17" applyNumberFormat="0" applyFill="0" applyAlignment="0" applyProtection="0"/>
    <xf numFmtId="0" fontId="53" fillId="17" borderId="0" applyNumberFormat="0" applyBorder="0" applyAlignment="0" applyProtection="0"/>
    <xf numFmtId="0" fontId="14" fillId="6" borderId="18" applyNumberFormat="0" applyFont="0" applyAlignment="0" applyProtection="0"/>
    <xf numFmtId="0" fontId="54" fillId="16" borderId="19" applyNumberFormat="0" applyAlignment="0" applyProtection="0"/>
    <xf numFmtId="0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0" fontId="60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36" borderId="0" applyNumberFormat="0" applyBorder="0" applyAlignment="0" applyProtection="0"/>
    <xf numFmtId="0" fontId="54" fillId="37" borderId="19" applyNumberFormat="0" applyAlignment="0" applyProtection="0"/>
    <xf numFmtId="0" fontId="44" fillId="37" borderId="12" applyNumberFormat="0" applyAlignment="0" applyProtection="0"/>
    <xf numFmtId="0" fontId="55" fillId="0" borderId="21" applyNumberFormat="0" applyFill="0" applyAlignment="0" applyProtection="0"/>
    <xf numFmtId="0" fontId="56" fillId="0" borderId="22" applyNumberFormat="0" applyFill="0" applyAlignment="0" applyProtection="0"/>
    <xf numFmtId="0" fontId="57" fillId="0" borderId="23" applyNumberFormat="0" applyFill="0" applyAlignment="0" applyProtection="0"/>
    <xf numFmtId="0" fontId="57" fillId="0" borderId="0" applyNumberFormat="0" applyFill="0" applyBorder="0" applyAlignment="0" applyProtection="0"/>
    <xf numFmtId="0" fontId="59" fillId="0" borderId="20" applyNumberFormat="0" applyFill="0" applyAlignment="0" applyProtection="0"/>
    <xf numFmtId="0" fontId="53" fillId="38" borderId="0" applyNumberFormat="0" applyBorder="0" applyAlignment="0" applyProtection="0"/>
    <xf numFmtId="0" fontId="44" fillId="37" borderId="12" applyNumberFormat="0" applyAlignment="0" applyProtection="0"/>
    <xf numFmtId="0" fontId="59" fillId="0" borderId="20" applyNumberFormat="0" applyFill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39" borderId="18" applyNumberFormat="0" applyFont="0" applyAlignment="0" applyProtection="0"/>
    <xf numFmtId="0" fontId="14" fillId="39" borderId="18" applyNumberFormat="0" applyFont="0" applyAlignment="0" applyProtection="0"/>
    <xf numFmtId="0" fontId="54" fillId="37" borderId="19" applyNumberFormat="0" applyAlignment="0" applyProtection="0"/>
    <xf numFmtId="0" fontId="53" fillId="38" borderId="0" applyNumberFormat="0" applyBorder="0" applyAlignment="0" applyProtection="0"/>
    <xf numFmtId="0" fontId="61" fillId="0" borderId="0"/>
    <xf numFmtId="0" fontId="46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18" applyNumberFormat="0" applyFont="0" applyAlignment="0" applyProtection="0"/>
  </cellStyleXfs>
  <cellXfs count="153">
    <xf numFmtId="0" fontId="0" fillId="0" borderId="0" xfId="0"/>
    <xf numFmtId="0" fontId="5" fillId="0" borderId="6" xfId="1" applyFont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3" fillId="0" borderId="6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8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8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12" fillId="0" borderId="0" xfId="7" applyFont="1" applyFill="1"/>
    <xf numFmtId="3" fontId="12" fillId="0" borderId="0" xfId="7" applyNumberFormat="1" applyFont="1" applyFill="1"/>
    <xf numFmtId="0" fontId="16" fillId="0" borderId="6" xfId="1" applyFont="1" applyFill="1" applyBorder="1" applyAlignment="1">
      <alignment horizontal="center" vertical="center"/>
    </xf>
    <xf numFmtId="0" fontId="27" fillId="0" borderId="0" xfId="8" applyFont="1" applyAlignment="1">
      <alignment vertical="center" wrapText="1"/>
    </xf>
    <xf numFmtId="0" fontId="27" fillId="0" borderId="0" xfId="7" applyFont="1"/>
    <xf numFmtId="0" fontId="21" fillId="0" borderId="0" xfId="12" applyFont="1" applyFill="1" applyBorder="1"/>
    <xf numFmtId="0" fontId="30" fillId="0" borderId="1" xfId="12" applyFont="1" applyFill="1" applyBorder="1" applyAlignment="1">
      <alignment horizontal="center" vertical="top"/>
    </xf>
    <xf numFmtId="0" fontId="30" fillId="0" borderId="0" xfId="12" applyFont="1" applyFill="1" applyBorder="1" applyAlignment="1">
      <alignment horizontal="center" vertical="top"/>
    </xf>
    <xf numFmtId="0" fontId="31" fillId="0" borderId="0" xfId="12" applyFont="1" applyFill="1" applyAlignment="1">
      <alignment vertical="top"/>
    </xf>
    <xf numFmtId="0" fontId="32" fillId="0" borderId="0" xfId="12" applyFont="1" applyFill="1" applyAlignment="1">
      <alignment horizontal="center" vertical="center" wrapText="1"/>
    </xf>
    <xf numFmtId="0" fontId="32" fillId="0" borderId="0" xfId="12" applyFont="1" applyFill="1" applyAlignment="1">
      <alignment vertical="center" wrapText="1"/>
    </xf>
    <xf numFmtId="3" fontId="28" fillId="0" borderId="6" xfId="12" applyNumberFormat="1" applyFont="1" applyFill="1" applyBorder="1" applyAlignment="1">
      <alignment horizontal="center" vertical="center"/>
    </xf>
    <xf numFmtId="3" fontId="28" fillId="0" borderId="0" xfId="12" applyNumberFormat="1" applyFont="1" applyFill="1" applyAlignment="1">
      <alignment vertical="center"/>
    </xf>
    <xf numFmtId="0" fontId="28" fillId="0" borderId="0" xfId="12" applyFont="1" applyFill="1" applyAlignment="1">
      <alignment vertical="center"/>
    </xf>
    <xf numFmtId="3" fontId="25" fillId="0" borderId="6" xfId="12" applyNumberFormat="1" applyFont="1" applyFill="1" applyBorder="1" applyAlignment="1">
      <alignment horizontal="center" vertical="center"/>
    </xf>
    <xf numFmtId="3" fontId="25" fillId="0" borderId="0" xfId="12" applyNumberFormat="1" applyFont="1" applyFill="1"/>
    <xf numFmtId="0" fontId="25" fillId="0" borderId="0" xfId="12" applyFont="1" applyFill="1"/>
    <xf numFmtId="0" fontId="25" fillId="0" borderId="0" xfId="12" applyFont="1" applyFill="1" applyAlignment="1">
      <alignment horizontal="center" vertical="top"/>
    </xf>
    <xf numFmtId="0" fontId="26" fillId="0" borderId="0" xfId="12" applyFont="1" applyFill="1"/>
    <xf numFmtId="0" fontId="24" fillId="0" borderId="0" xfId="12" applyFont="1" applyFill="1"/>
    <xf numFmtId="0" fontId="31" fillId="0" borderId="0" xfId="12" applyFont="1" applyFill="1"/>
    <xf numFmtId="0" fontId="24" fillId="0" borderId="0" xfId="14" applyFont="1" applyFill="1"/>
    <xf numFmtId="0" fontId="34" fillId="0" borderId="0" xfId="12" applyFont="1" applyFill="1"/>
    <xf numFmtId="0" fontId="22" fillId="0" borderId="0" xfId="14" applyFont="1" applyFill="1"/>
    <xf numFmtId="0" fontId="36" fillId="0" borderId="6" xfId="12" applyFont="1" applyFill="1" applyBorder="1" applyAlignment="1">
      <alignment horizontal="center" wrapText="1"/>
    </xf>
    <xf numFmtId="1" fontId="36" fillId="0" borderId="6" xfId="12" applyNumberFormat="1" applyFont="1" applyFill="1" applyBorder="1" applyAlignment="1">
      <alignment horizontal="center" wrapText="1"/>
    </xf>
    <xf numFmtId="0" fontId="36" fillId="0" borderId="0" xfId="12" applyFont="1" applyFill="1" applyAlignment="1">
      <alignment vertical="center" wrapText="1"/>
    </xf>
    <xf numFmtId="0" fontId="19" fillId="0" borderId="1" xfId="12" applyFont="1" applyFill="1" applyBorder="1" applyAlignment="1">
      <alignment vertical="top"/>
    </xf>
    <xf numFmtId="3" fontId="13" fillId="0" borderId="6" xfId="13" applyNumberFormat="1" applyFont="1" applyFill="1" applyBorder="1" applyAlignment="1">
      <alignment horizontal="center" vertical="center"/>
    </xf>
    <xf numFmtId="164" fontId="39" fillId="0" borderId="6" xfId="7" applyNumberFormat="1" applyFont="1" applyFill="1" applyBorder="1" applyAlignment="1">
      <alignment horizontal="center" vertical="center" wrapText="1"/>
    </xf>
    <xf numFmtId="3" fontId="39" fillId="0" borderId="6" xfId="7" applyNumberFormat="1" applyFont="1" applyFill="1" applyBorder="1" applyAlignment="1">
      <alignment horizontal="center" vertical="center" wrapText="1"/>
    </xf>
    <xf numFmtId="1" fontId="2" fillId="0" borderId="6" xfId="17" applyNumberFormat="1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13" applyFont="1" applyFill="1" applyBorder="1" applyAlignment="1">
      <alignment horizontal="left" vertical="center"/>
    </xf>
    <xf numFmtId="1" fontId="4" fillId="0" borderId="6" xfId="17" applyNumberFormat="1" applyFont="1" applyFill="1" applyBorder="1" applyAlignment="1" applyProtection="1">
      <alignment horizontal="left" vertical="center" wrapText="1"/>
      <protection locked="0"/>
    </xf>
    <xf numFmtId="1" fontId="13" fillId="0" borderId="6" xfId="17" applyNumberFormat="1" applyFont="1" applyFill="1" applyBorder="1" applyAlignment="1" applyProtection="1">
      <alignment horizontal="left" vertical="center" wrapText="1"/>
      <protection locked="0"/>
    </xf>
    <xf numFmtId="165" fontId="6" fillId="0" borderId="6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13" fillId="0" borderId="6" xfId="0" applyNumberFormat="1" applyFont="1" applyFill="1" applyBorder="1" applyAlignment="1">
      <alignment horizontal="center" vertical="center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3" fontId="41" fillId="0" borderId="6" xfId="15" applyNumberFormat="1" applyFont="1" applyFill="1" applyBorder="1" applyAlignment="1">
      <alignment horizontal="center"/>
    </xf>
    <xf numFmtId="3" fontId="41" fillId="0" borderId="6" xfId="15" applyNumberFormat="1" applyFont="1" applyFill="1" applyBorder="1" applyAlignment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6" fillId="0" borderId="6" xfId="1" applyNumberFormat="1" applyFont="1" applyFill="1" applyBorder="1" applyAlignment="1">
      <alignment horizontal="center" vertical="center"/>
    </xf>
    <xf numFmtId="0" fontId="19" fillId="0" borderId="1" xfId="12" applyFont="1" applyFill="1" applyBorder="1" applyAlignment="1">
      <alignment horizontal="center" vertical="top"/>
    </xf>
    <xf numFmtId="1" fontId="13" fillId="0" borderId="6" xfId="0" applyNumberFormat="1" applyFont="1" applyFill="1" applyBorder="1" applyAlignment="1">
      <alignment horizontal="center" vertical="center"/>
    </xf>
    <xf numFmtId="3" fontId="5" fillId="3" borderId="6" xfId="8" applyNumberFormat="1" applyFont="1" applyFill="1" applyBorder="1" applyAlignment="1">
      <alignment horizontal="center" vertical="center" wrapText="1"/>
    </xf>
    <xf numFmtId="0" fontId="30" fillId="0" borderId="1" xfId="12" applyFont="1" applyFill="1" applyBorder="1" applyAlignment="1">
      <alignment horizontal="center" vertical="top"/>
    </xf>
    <xf numFmtId="3" fontId="28" fillId="0" borderId="6" xfId="12" applyNumberFormat="1" applyFont="1" applyFill="1" applyBorder="1" applyAlignment="1">
      <alignment horizontal="center" vertical="center"/>
    </xf>
    <xf numFmtId="3" fontId="25" fillId="0" borderId="6" xfId="12" applyNumberFormat="1" applyFont="1" applyFill="1" applyBorder="1" applyAlignment="1">
      <alignment horizontal="center" vertical="center"/>
    </xf>
    <xf numFmtId="0" fontId="26" fillId="0" borderId="0" xfId="12" applyFont="1" applyFill="1"/>
    <xf numFmtId="0" fontId="31" fillId="0" borderId="0" xfId="12" applyFont="1" applyFill="1"/>
    <xf numFmtId="0" fontId="34" fillId="0" borderId="0" xfId="12" applyFont="1" applyFill="1"/>
    <xf numFmtId="1" fontId="36" fillId="0" borderId="6" xfId="12" applyNumberFormat="1" applyFont="1" applyFill="1" applyBorder="1" applyAlignment="1">
      <alignment horizontal="center" wrapText="1"/>
    </xf>
    <xf numFmtId="0" fontId="19" fillId="0" borderId="1" xfId="12" applyFont="1" applyFill="1" applyBorder="1" applyAlignment="1">
      <alignment horizontal="center" vertical="top"/>
    </xf>
    <xf numFmtId="0" fontId="19" fillId="0" borderId="1" xfId="12" applyFont="1" applyFill="1" applyBorder="1" applyAlignment="1">
      <alignment horizontal="right" vertical="top"/>
    </xf>
    <xf numFmtId="0" fontId="1" fillId="0" borderId="0" xfId="7" applyFont="1"/>
    <xf numFmtId="0" fontId="4" fillId="0" borderId="6" xfId="8" applyFont="1" applyBorder="1" applyAlignment="1">
      <alignment horizontal="center" vertical="center" wrapText="1"/>
    </xf>
    <xf numFmtId="3" fontId="28" fillId="0" borderId="6" xfId="12" applyNumberFormat="1" applyFont="1" applyFill="1" applyBorder="1" applyAlignment="1">
      <alignment horizontal="center" vertical="center"/>
    </xf>
    <xf numFmtId="3" fontId="25" fillId="0" borderId="6" xfId="12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3" fontId="28" fillId="2" borderId="6" xfId="12" applyNumberFormat="1" applyFont="1" applyFill="1" applyBorder="1" applyAlignment="1">
      <alignment horizontal="center" vertical="center"/>
    </xf>
    <xf numFmtId="3" fontId="25" fillId="2" borderId="6" xfId="12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1" fontId="8" fillId="0" borderId="0" xfId="6" applyNumberFormat="1" applyFont="1" applyFill="1" applyAlignment="1" applyProtection="1">
      <alignment horizontal="right"/>
      <protection locked="0"/>
    </xf>
    <xf numFmtId="0" fontId="4" fillId="0" borderId="6" xfId="8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5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26" fillId="0" borderId="6" xfId="12" applyFont="1" applyFill="1" applyBorder="1" applyAlignment="1">
      <alignment horizontal="center" vertical="center" wrapText="1"/>
    </xf>
    <xf numFmtId="0" fontId="26" fillId="0" borderId="3" xfId="12" applyFont="1" applyFill="1" applyBorder="1" applyAlignment="1">
      <alignment horizontal="center" vertical="center" wrapText="1"/>
    </xf>
    <xf numFmtId="0" fontId="26" fillId="0" borderId="11" xfId="12" applyFont="1" applyFill="1" applyBorder="1" applyAlignment="1">
      <alignment horizontal="center" vertical="center" wrapText="1"/>
    </xf>
    <xf numFmtId="0" fontId="26" fillId="0" borderId="4" xfId="12" applyFont="1" applyFill="1" applyBorder="1" applyAlignment="1">
      <alignment horizontal="center" vertical="center" wrapText="1"/>
    </xf>
    <xf numFmtId="49" fontId="33" fillId="0" borderId="6" xfId="12" applyNumberFormat="1" applyFont="1" applyFill="1" applyBorder="1" applyAlignment="1">
      <alignment horizontal="center" vertical="center" wrapText="1"/>
    </xf>
    <xf numFmtId="0" fontId="22" fillId="0" borderId="6" xfId="12" applyFont="1" applyFill="1" applyBorder="1" applyAlignment="1">
      <alignment horizontal="center" vertical="center" wrapText="1"/>
    </xf>
    <xf numFmtId="0" fontId="19" fillId="0" borderId="1" xfId="12" applyFont="1" applyFill="1" applyBorder="1" applyAlignment="1">
      <alignment horizontal="right" vertical="top"/>
    </xf>
    <xf numFmtId="0" fontId="23" fillId="0" borderId="0" xfId="12" applyFont="1" applyFill="1" applyBorder="1" applyAlignment="1">
      <alignment horizontal="center" vertical="center" wrapText="1"/>
    </xf>
    <xf numFmtId="0" fontId="19" fillId="0" borderId="1" xfId="12" applyFont="1" applyFill="1" applyBorder="1" applyAlignment="1">
      <alignment horizontal="center" vertical="top"/>
    </xf>
    <xf numFmtId="0" fontId="18" fillId="0" borderId="6" xfId="12" applyFont="1" applyFill="1" applyBorder="1" applyAlignment="1">
      <alignment horizontal="center" vertical="center" wrapText="1"/>
    </xf>
    <xf numFmtId="0" fontId="23" fillId="0" borderId="0" xfId="12" applyFont="1" applyFill="1" applyBorder="1" applyAlignment="1">
      <alignment horizontal="center" vertical="top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9" xfId="6" applyNumberFormat="1" applyFont="1" applyFill="1" applyBorder="1" applyAlignment="1" applyProtection="1">
      <alignment horizontal="center" vertical="center" wrapText="1"/>
    </xf>
    <xf numFmtId="1" fontId="9" fillId="0" borderId="10" xfId="6" applyNumberFormat="1" applyFont="1" applyFill="1" applyBorder="1" applyAlignment="1" applyProtection="1">
      <alignment horizontal="center" vertical="center" wrapText="1"/>
    </xf>
    <xf numFmtId="1" fontId="9" fillId="0" borderId="24" xfId="6" applyNumberFormat="1" applyFont="1" applyFill="1" applyBorder="1" applyAlignment="1" applyProtection="1">
      <alignment horizontal="center" vertical="center" wrapText="1"/>
    </xf>
    <xf numFmtId="1" fontId="9" fillId="0" borderId="26" xfId="6" applyNumberFormat="1" applyFont="1" applyFill="1" applyBorder="1" applyAlignment="1" applyProtection="1">
      <alignment horizontal="center" vertical="center" wrapText="1"/>
    </xf>
    <xf numFmtId="1" fontId="9" fillId="0" borderId="0" xfId="6" applyNumberFormat="1" applyFont="1" applyFill="1" applyBorder="1" applyAlignment="1" applyProtection="1">
      <alignment horizontal="center" vertical="center" wrapText="1"/>
    </xf>
    <xf numFmtId="1" fontId="9" fillId="0" borderId="27" xfId="6" applyNumberFormat="1" applyFont="1" applyFill="1" applyBorder="1" applyAlignment="1" applyProtection="1">
      <alignment horizontal="center" vertical="center" wrapText="1"/>
    </xf>
    <xf numFmtId="1" fontId="9" fillId="0" borderId="8" xfId="6" applyNumberFormat="1" applyFont="1" applyFill="1" applyBorder="1" applyAlignment="1" applyProtection="1">
      <alignment horizontal="center" vertical="center" wrapText="1"/>
    </xf>
    <xf numFmtId="1" fontId="9" fillId="0" borderId="1" xfId="6" applyNumberFormat="1" applyFont="1" applyFill="1" applyBorder="1" applyAlignment="1" applyProtection="1">
      <alignment horizontal="center" vertical="center" wrapText="1"/>
    </xf>
    <xf numFmtId="1" fontId="9" fillId="0" borderId="25" xfId="6" applyNumberFormat="1" applyFont="1" applyFill="1" applyBorder="1" applyAlignment="1" applyProtection="1">
      <alignment horizontal="center" vertical="center" wrapText="1"/>
    </xf>
    <xf numFmtId="1" fontId="9" fillId="0" borderId="6" xfId="6" applyNumberFormat="1" applyFont="1" applyFill="1" applyBorder="1" applyAlignment="1" applyProtection="1">
      <alignment horizontal="center" vertical="center" wrapText="1"/>
    </xf>
    <xf numFmtId="1" fontId="9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24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26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27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25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5" fillId="0" borderId="1" xfId="8" applyFont="1" applyFill="1" applyBorder="1" applyAlignment="1">
      <alignment horizontal="center" vertical="top" wrapText="1"/>
    </xf>
    <xf numFmtId="0" fontId="0" fillId="0" borderId="1" xfId="0" applyBorder="1" applyAlignment="1"/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62" fillId="0" borderId="0" xfId="6" applyNumberFormat="1" applyFont="1" applyFill="1" applyAlignment="1" applyProtection="1">
      <alignment horizontal="center" vertical="center" wrapText="1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6" fillId="0" borderId="3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15" fillId="0" borderId="0" xfId="7" applyFont="1" applyFill="1" applyAlignment="1">
      <alignment horizontal="center" vertical="top" wrapText="1"/>
    </xf>
    <xf numFmtId="0" fontId="38" fillId="0" borderId="0" xfId="7" applyFont="1" applyFill="1" applyAlignment="1">
      <alignment horizontal="center" vertical="top" wrapText="1"/>
    </xf>
    <xf numFmtId="0" fontId="15" fillId="0" borderId="0" xfId="8" applyFont="1" applyFill="1" applyAlignment="1">
      <alignment horizontal="center" vertical="top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6" applyNumberFormat="1" applyFont="1" applyAlignment="1" applyProtection="1">
      <alignment horizontal="center" vertical="center" wrapText="1"/>
      <protection locked="0"/>
    </xf>
    <xf numFmtId="0" fontId="28" fillId="0" borderId="6" xfId="12" applyFont="1" applyFill="1" applyBorder="1" applyAlignment="1">
      <alignment horizontal="center" vertical="center" wrapText="1"/>
    </xf>
    <xf numFmtId="0" fontId="28" fillId="0" borderId="3" xfId="12" applyFont="1" applyFill="1" applyBorder="1" applyAlignment="1">
      <alignment horizontal="center" vertical="center" wrapText="1"/>
    </xf>
    <xf numFmtId="0" fontId="28" fillId="0" borderId="11" xfId="12" applyFont="1" applyFill="1" applyBorder="1" applyAlignment="1">
      <alignment horizontal="center" vertical="center" wrapText="1"/>
    </xf>
    <xf numFmtId="0" fontId="28" fillId="0" borderId="4" xfId="12" applyFont="1" applyFill="1" applyBorder="1" applyAlignment="1">
      <alignment horizontal="center" vertical="center" wrapText="1"/>
    </xf>
  </cellXfs>
  <cellStyles count="143">
    <cellStyle name=" 1" xfId="18"/>
    <cellStyle name="20% - Accent1" xfId="19"/>
    <cellStyle name="20% - Accent1 2" xfId="130"/>
    <cellStyle name="20% - Accent2" xfId="20"/>
    <cellStyle name="20% - Accent2 2" xfId="131"/>
    <cellStyle name="20% - Accent3" xfId="21"/>
    <cellStyle name="20% - Accent3 2" xfId="132"/>
    <cellStyle name="20% - Accent4" xfId="22"/>
    <cellStyle name="20% - Accent4 2" xfId="133"/>
    <cellStyle name="20% - Accent5" xfId="23"/>
    <cellStyle name="20% - Accent5 2" xfId="134"/>
    <cellStyle name="20% - Accent6" xfId="24"/>
    <cellStyle name="20% - Accent6 2" xfId="135"/>
    <cellStyle name="20% - Акцент1 2" xfId="25"/>
    <cellStyle name="20% - Акцент2 2" xfId="26"/>
    <cellStyle name="20% - Акцент3 2" xfId="27"/>
    <cellStyle name="20% - Акцент4 2" xfId="28"/>
    <cellStyle name="20% - Акцент5 2" xfId="29"/>
    <cellStyle name="20% - Акцент6 2" xfId="30"/>
    <cellStyle name="20% – Акцентування1" xfId="31"/>
    <cellStyle name="20% – Акцентування2" xfId="32"/>
    <cellStyle name="20% – Акцентування3" xfId="33"/>
    <cellStyle name="20% – Акцентування4" xfId="34"/>
    <cellStyle name="20% – Акцентування5" xfId="35"/>
    <cellStyle name="20% – Акцентування6" xfId="36"/>
    <cellStyle name="40% - Accent1" xfId="37"/>
    <cellStyle name="40% - Accent1 2" xfId="136"/>
    <cellStyle name="40% - Accent2" xfId="38"/>
    <cellStyle name="40% - Accent2 2" xfId="137"/>
    <cellStyle name="40% - Accent3" xfId="39"/>
    <cellStyle name="40% - Accent3 2" xfId="138"/>
    <cellStyle name="40% - Accent4" xfId="40"/>
    <cellStyle name="40% - Accent4 2" xfId="139"/>
    <cellStyle name="40% - Accent5" xfId="41"/>
    <cellStyle name="40% - Accent5 2" xfId="140"/>
    <cellStyle name="40% - Accent6" xfId="42"/>
    <cellStyle name="40% - Accent6 2" xfId="141"/>
    <cellStyle name="40% - Акцент1 2" xfId="43"/>
    <cellStyle name="40% - Акцент2 2" xfId="44"/>
    <cellStyle name="40% - Акцент3 2" xfId="45"/>
    <cellStyle name="40% - Акцент4 2" xfId="46"/>
    <cellStyle name="40% - Акцент5 2" xfId="47"/>
    <cellStyle name="40% - Акцент6 2" xfId="48"/>
    <cellStyle name="40% – Акцентування1" xfId="49"/>
    <cellStyle name="40% – Акцентування2" xfId="50"/>
    <cellStyle name="40% – Акцентування3" xfId="51"/>
    <cellStyle name="40% – Акцентування4" xfId="52"/>
    <cellStyle name="40% – Акцентування5" xfId="53"/>
    <cellStyle name="40% – Акцентування6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Акцент1 2" xfId="61"/>
    <cellStyle name="60% - Акцент2 2" xfId="62"/>
    <cellStyle name="60% - Акцент3 2" xfId="63"/>
    <cellStyle name="60% - Акцент4 2" xfId="64"/>
    <cellStyle name="60% - Акцент5 2" xfId="65"/>
    <cellStyle name="60% - Акцент6 2" xfId="66"/>
    <cellStyle name="60% – Акцентування1" xfId="67"/>
    <cellStyle name="60% – Акцентування2" xfId="68"/>
    <cellStyle name="60% – Акцентування3" xfId="69"/>
    <cellStyle name="60% – Акцентування4" xfId="70"/>
    <cellStyle name="60% – Акцентування5" xfId="71"/>
    <cellStyle name="60% – Акцентування6" xfId="72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Calculation" xfId="80"/>
    <cellStyle name="Check Cell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Input" xfId="88"/>
    <cellStyle name="Linked Cell" xfId="89"/>
    <cellStyle name="Neutral" xfId="90"/>
    <cellStyle name="Note" xfId="91"/>
    <cellStyle name="Note 2" xfId="142"/>
    <cellStyle name="Output" xfId="92"/>
    <cellStyle name="Title" xfId="93"/>
    <cellStyle name="Total" xfId="94"/>
    <cellStyle name="Warning Text" xfId="95"/>
    <cellStyle name="Акцент1 2" xfId="96"/>
    <cellStyle name="Акцент2 2" xfId="97"/>
    <cellStyle name="Акцент3 2" xfId="98"/>
    <cellStyle name="Акцент4 2" xfId="99"/>
    <cellStyle name="Акцент5 2" xfId="100"/>
    <cellStyle name="Акцент6 2" xfId="101"/>
    <cellStyle name="Акцентування1" xfId="102"/>
    <cellStyle name="Акцентування2" xfId="103"/>
    <cellStyle name="Акцентування3" xfId="104"/>
    <cellStyle name="Акцентування4" xfId="105"/>
    <cellStyle name="Акцентування5" xfId="106"/>
    <cellStyle name="Акцентування6" xfId="107"/>
    <cellStyle name="Вывод 2" xfId="108"/>
    <cellStyle name="Вычисление 2" xfId="109"/>
    <cellStyle name="Заголовок 1 2" xfId="110"/>
    <cellStyle name="Заголовок 2 2" xfId="111"/>
    <cellStyle name="Заголовок 3 2" xfId="112"/>
    <cellStyle name="Заголовок 4 2" xfId="113"/>
    <cellStyle name="Звичайний 2 3" xfId="11"/>
    <cellStyle name="Звичайний 3 2" xfId="4"/>
    <cellStyle name="Итог 2" xfId="114"/>
    <cellStyle name="Нейтральный 2" xfId="115"/>
    <cellStyle name="Обчислення" xfId="116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7"/>
    <cellStyle name="Обычный_12.01.2015" xfId="15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6"/>
    <cellStyle name="Обычный_Перевірка_Молодь_до 18 років" xfId="8"/>
    <cellStyle name="Обычный_Табл. 3.15" xfId="12"/>
    <cellStyle name="Підсумок" xfId="117"/>
    <cellStyle name="Плохой 2" xfId="118"/>
    <cellStyle name="Поганий" xfId="119"/>
    <cellStyle name="Пояснение 2" xfId="120"/>
    <cellStyle name="Примечание 2" xfId="121"/>
    <cellStyle name="Примітка" xfId="122"/>
    <cellStyle name="Результат" xfId="123"/>
    <cellStyle name="Середній" xfId="124"/>
    <cellStyle name="Стиль 1" xfId="125"/>
    <cellStyle name="Текст пояснення" xfId="126"/>
    <cellStyle name="Тысячи [0]_Анализ" xfId="127"/>
    <cellStyle name="Тысячи_Анализ" xfId="128"/>
    <cellStyle name="ФинᎰнсовый_Лист1 (3)_1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externalLink" Target="externalLinks/externalLink1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externalLink" Target="externalLinks/externalLink17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37" Type="http://schemas.openxmlformats.org/officeDocument/2006/relationships/externalLink" Target="externalLinks/externalLink2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externalLink" Target="externalLinks/externalLink2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externalLink" Target="externalLinks/externalLink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40;&#1058;&#10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40;&#1058;&#105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42;&#1055;&#105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42;&#1055;&#105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6;&#1091;&#1082;&#1072;&#1095;&#1110;%20&#1088;&#1072;&#1081;&#1086;&#1085;&#108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84;&#1086;&#1083;&#1086;&#1076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84;&#1086;&#1083;&#1086;&#1076;&#110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78;&#1110;&#1085;&#1082;&#108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78;&#1110;&#1085;&#1082;&#108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2500%20&#1055;&#1086;&#1089;&#1083;&#1091;&#1075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89;&#1077;&#1083;&#108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89;&#1077;&#1083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82;&#1074;&#1086;&#1090;&#107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82;&#1074;&#1086;&#1090;&#107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pn%2011%20&#1088;&#1086;&#1079;&#1076;&#1110;&#1083;%20&#1087;&#1086;&#1090;&#1086;&#1095;&#1085;&#1080;&#108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110;&#1085;&#1074;&#1072;&#1083;&#1110;&#1076;&#108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110;&#1085;&#1074;&#1072;&#1083;&#1110;&#1076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О-1"/>
    </sheetNames>
    <sheetDataSet>
      <sheetData sheetId="0">
        <row r="10">
          <cell r="B10">
            <v>15</v>
          </cell>
          <cell r="E10">
            <v>1</v>
          </cell>
          <cell r="J10">
            <v>0</v>
          </cell>
          <cell r="N10">
            <v>0</v>
          </cell>
          <cell r="O10">
            <v>0</v>
          </cell>
          <cell r="P10">
            <v>9</v>
          </cell>
          <cell r="Q10">
            <v>8</v>
          </cell>
        </row>
        <row r="11">
          <cell r="B11">
            <v>15</v>
          </cell>
          <cell r="E11">
            <v>5</v>
          </cell>
          <cell r="J11">
            <v>0</v>
          </cell>
          <cell r="N11">
            <v>0</v>
          </cell>
          <cell r="O11">
            <v>1</v>
          </cell>
          <cell r="P11">
            <v>4</v>
          </cell>
          <cell r="Q11">
            <v>4</v>
          </cell>
        </row>
        <row r="12">
          <cell r="B12">
            <v>16</v>
          </cell>
          <cell r="E12">
            <v>1</v>
          </cell>
          <cell r="J12">
            <v>0</v>
          </cell>
          <cell r="N12">
            <v>0</v>
          </cell>
          <cell r="O12">
            <v>0</v>
          </cell>
          <cell r="P12">
            <v>9</v>
          </cell>
          <cell r="Q12">
            <v>8</v>
          </cell>
        </row>
        <row r="13">
          <cell r="B13">
            <v>17</v>
          </cell>
          <cell r="E13">
            <v>2</v>
          </cell>
          <cell r="J13">
            <v>1</v>
          </cell>
          <cell r="N13">
            <v>0</v>
          </cell>
          <cell r="O13">
            <v>0</v>
          </cell>
          <cell r="P13">
            <v>5</v>
          </cell>
          <cell r="Q13">
            <v>4</v>
          </cell>
        </row>
        <row r="14">
          <cell r="B14">
            <v>17</v>
          </cell>
          <cell r="E14">
            <v>5</v>
          </cell>
          <cell r="J14">
            <v>0</v>
          </cell>
          <cell r="N14">
            <v>0</v>
          </cell>
          <cell r="O14">
            <v>0</v>
          </cell>
          <cell r="P14">
            <v>8</v>
          </cell>
          <cell r="Q14">
            <v>6</v>
          </cell>
        </row>
        <row r="15">
          <cell r="B15">
            <v>7</v>
          </cell>
          <cell r="E15">
            <v>0</v>
          </cell>
          <cell r="J15">
            <v>0</v>
          </cell>
          <cell r="N15">
            <v>0</v>
          </cell>
          <cell r="O15">
            <v>0</v>
          </cell>
          <cell r="P15">
            <v>1</v>
          </cell>
          <cell r="Q15">
            <v>1</v>
          </cell>
        </row>
        <row r="16">
          <cell r="B16">
            <v>5</v>
          </cell>
          <cell r="E16">
            <v>1</v>
          </cell>
          <cell r="J16">
            <v>0</v>
          </cell>
          <cell r="N16">
            <v>0</v>
          </cell>
          <cell r="O16">
            <v>1</v>
          </cell>
          <cell r="P16">
            <v>1</v>
          </cell>
          <cell r="Q16">
            <v>1</v>
          </cell>
        </row>
        <row r="17">
          <cell r="B17">
            <v>1</v>
          </cell>
          <cell r="E17">
            <v>1</v>
          </cell>
          <cell r="J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B18">
            <v>3</v>
          </cell>
          <cell r="E18">
            <v>0</v>
          </cell>
          <cell r="J18">
            <v>0</v>
          </cell>
          <cell r="N18">
            <v>1</v>
          </cell>
          <cell r="O18">
            <v>0</v>
          </cell>
          <cell r="P18">
            <v>2</v>
          </cell>
          <cell r="Q18">
            <v>2</v>
          </cell>
        </row>
        <row r="19">
          <cell r="B19">
            <v>3</v>
          </cell>
          <cell r="E19">
            <v>0</v>
          </cell>
          <cell r="J19">
            <v>0</v>
          </cell>
          <cell r="N19">
            <v>0</v>
          </cell>
          <cell r="O19">
            <v>0</v>
          </cell>
          <cell r="P19">
            <v>1</v>
          </cell>
          <cell r="Q19">
            <v>1</v>
          </cell>
        </row>
        <row r="20">
          <cell r="B20">
            <v>0</v>
          </cell>
          <cell r="E20">
            <v>0</v>
          </cell>
          <cell r="J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>
            <v>16</v>
          </cell>
          <cell r="E21">
            <v>1</v>
          </cell>
          <cell r="J21">
            <v>0</v>
          </cell>
          <cell r="N21">
            <v>0</v>
          </cell>
          <cell r="O21">
            <v>0</v>
          </cell>
          <cell r="P21">
            <v>10</v>
          </cell>
          <cell r="Q21">
            <v>9</v>
          </cell>
        </row>
        <row r="22">
          <cell r="B22">
            <v>2</v>
          </cell>
          <cell r="E22">
            <v>0</v>
          </cell>
          <cell r="J22">
            <v>0</v>
          </cell>
          <cell r="N22">
            <v>0</v>
          </cell>
          <cell r="O22">
            <v>0</v>
          </cell>
          <cell r="P22">
            <v>2</v>
          </cell>
          <cell r="Q22">
            <v>2</v>
          </cell>
        </row>
        <row r="23">
          <cell r="B23">
            <v>5</v>
          </cell>
          <cell r="E23">
            <v>1</v>
          </cell>
          <cell r="J23">
            <v>0</v>
          </cell>
          <cell r="N23">
            <v>0</v>
          </cell>
          <cell r="O23">
            <v>0</v>
          </cell>
          <cell r="P23">
            <v>1</v>
          </cell>
          <cell r="Q23">
            <v>1</v>
          </cell>
        </row>
        <row r="24">
          <cell r="B24">
            <v>0</v>
          </cell>
          <cell r="E24">
            <v>0</v>
          </cell>
          <cell r="J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B25">
            <v>0</v>
          </cell>
          <cell r="E25">
            <v>0</v>
          </cell>
          <cell r="J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B26">
            <v>13</v>
          </cell>
          <cell r="E26">
            <v>4</v>
          </cell>
          <cell r="J26">
            <v>0</v>
          </cell>
          <cell r="N26">
            <v>0</v>
          </cell>
          <cell r="O26">
            <v>1</v>
          </cell>
          <cell r="P26">
            <v>5</v>
          </cell>
          <cell r="Q26">
            <v>4</v>
          </cell>
        </row>
        <row r="27">
          <cell r="B27">
            <v>2</v>
          </cell>
          <cell r="E27">
            <v>1</v>
          </cell>
          <cell r="J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B28">
            <v>247</v>
          </cell>
          <cell r="E28">
            <v>49</v>
          </cell>
          <cell r="J28">
            <v>3</v>
          </cell>
          <cell r="N28">
            <v>0</v>
          </cell>
          <cell r="O28">
            <v>0</v>
          </cell>
          <cell r="P28">
            <v>95</v>
          </cell>
          <cell r="Q28">
            <v>75</v>
          </cell>
        </row>
        <row r="29">
          <cell r="B29">
            <v>24</v>
          </cell>
          <cell r="E29">
            <v>6</v>
          </cell>
          <cell r="J29">
            <v>0</v>
          </cell>
          <cell r="N29">
            <v>0</v>
          </cell>
          <cell r="O29">
            <v>0</v>
          </cell>
          <cell r="P29">
            <v>10</v>
          </cell>
          <cell r="Q29">
            <v>9</v>
          </cell>
        </row>
        <row r="30">
          <cell r="B30">
            <v>34</v>
          </cell>
          <cell r="E30">
            <v>4</v>
          </cell>
          <cell r="J30">
            <v>1</v>
          </cell>
          <cell r="N30">
            <v>0</v>
          </cell>
          <cell r="O30">
            <v>0</v>
          </cell>
          <cell r="P30">
            <v>15</v>
          </cell>
          <cell r="Q30">
            <v>14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9">
          <cell r="D9">
            <v>0</v>
          </cell>
          <cell r="G9">
            <v>0</v>
          </cell>
        </row>
        <row r="10">
          <cell r="D10">
            <v>0</v>
          </cell>
          <cell r="G10">
            <v>0</v>
          </cell>
        </row>
        <row r="11">
          <cell r="D11">
            <v>0</v>
          </cell>
          <cell r="G11">
            <v>0</v>
          </cell>
        </row>
        <row r="12">
          <cell r="D12">
            <v>0</v>
          </cell>
          <cell r="G12">
            <v>0</v>
          </cell>
        </row>
        <row r="13">
          <cell r="D13">
            <v>0</v>
          </cell>
          <cell r="G13">
            <v>0</v>
          </cell>
        </row>
        <row r="14">
          <cell r="D14">
            <v>0</v>
          </cell>
          <cell r="G14">
            <v>0</v>
          </cell>
        </row>
        <row r="15">
          <cell r="D15">
            <v>0</v>
          </cell>
          <cell r="G15">
            <v>0</v>
          </cell>
        </row>
        <row r="16">
          <cell r="D16">
            <v>0</v>
          </cell>
          <cell r="G16">
            <v>0</v>
          </cell>
        </row>
        <row r="17">
          <cell r="D17">
            <v>0</v>
          </cell>
          <cell r="G17">
            <v>0</v>
          </cell>
        </row>
        <row r="18">
          <cell r="D18">
            <v>0</v>
          </cell>
          <cell r="G18">
            <v>0</v>
          </cell>
        </row>
        <row r="19">
          <cell r="D19">
            <v>0</v>
          </cell>
          <cell r="G19">
            <v>0</v>
          </cell>
        </row>
        <row r="20">
          <cell r="D20">
            <v>1</v>
          </cell>
          <cell r="G20">
            <v>0</v>
          </cell>
        </row>
        <row r="21">
          <cell r="D21">
            <v>0</v>
          </cell>
          <cell r="G21">
            <v>0</v>
          </cell>
        </row>
        <row r="22">
          <cell r="D22">
            <v>0</v>
          </cell>
          <cell r="G22">
            <v>0</v>
          </cell>
        </row>
        <row r="23">
          <cell r="D23">
            <v>0</v>
          </cell>
          <cell r="G23">
            <v>0</v>
          </cell>
        </row>
        <row r="24">
          <cell r="D24">
            <v>0</v>
          </cell>
          <cell r="G24">
            <v>0</v>
          </cell>
        </row>
        <row r="25">
          <cell r="D25">
            <v>0</v>
          </cell>
          <cell r="G25">
            <v>0</v>
          </cell>
        </row>
        <row r="26">
          <cell r="D26">
            <v>0</v>
          </cell>
          <cell r="G26">
            <v>0</v>
          </cell>
        </row>
        <row r="27">
          <cell r="D27">
            <v>2</v>
          </cell>
          <cell r="G27">
            <v>0</v>
          </cell>
        </row>
        <row r="28">
          <cell r="D28">
            <v>0</v>
          </cell>
          <cell r="G28">
            <v>0</v>
          </cell>
        </row>
        <row r="29">
          <cell r="D29">
            <v>1</v>
          </cell>
          <cell r="G29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O1"/>
    </sheetNames>
    <sheetDataSet>
      <sheetData sheetId="0">
        <row r="10">
          <cell r="B10">
            <v>7</v>
          </cell>
          <cell r="E10">
            <v>0</v>
          </cell>
          <cell r="N10">
            <v>0</v>
          </cell>
          <cell r="R10">
            <v>0</v>
          </cell>
          <cell r="S10">
            <v>0</v>
          </cell>
          <cell r="T10">
            <v>2</v>
          </cell>
          <cell r="U10">
            <v>2</v>
          </cell>
        </row>
        <row r="11">
          <cell r="B11">
            <v>1</v>
          </cell>
          <cell r="E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>
            <v>2</v>
          </cell>
          <cell r="E12">
            <v>2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>
            <v>2</v>
          </cell>
          <cell r="E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>
            <v>6</v>
          </cell>
          <cell r="E14">
            <v>0</v>
          </cell>
          <cell r="N14">
            <v>0</v>
          </cell>
          <cell r="R14">
            <v>1</v>
          </cell>
          <cell r="S14">
            <v>0</v>
          </cell>
          <cell r="T14">
            <v>3</v>
          </cell>
          <cell r="U14">
            <v>3</v>
          </cell>
        </row>
        <row r="15">
          <cell r="B15">
            <v>5</v>
          </cell>
          <cell r="E15">
            <v>0</v>
          </cell>
          <cell r="N15">
            <v>0</v>
          </cell>
          <cell r="R15">
            <v>0</v>
          </cell>
          <cell r="S15">
            <v>0</v>
          </cell>
          <cell r="T15">
            <v>3</v>
          </cell>
          <cell r="U15">
            <v>2</v>
          </cell>
        </row>
        <row r="16">
          <cell r="B16">
            <v>3</v>
          </cell>
          <cell r="E16">
            <v>0</v>
          </cell>
          <cell r="N16">
            <v>0</v>
          </cell>
          <cell r="R16">
            <v>0</v>
          </cell>
          <cell r="S16">
            <v>0</v>
          </cell>
          <cell r="T16">
            <v>1</v>
          </cell>
          <cell r="U16">
            <v>1</v>
          </cell>
        </row>
        <row r="17">
          <cell r="B17">
            <v>1</v>
          </cell>
          <cell r="E17">
            <v>1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3</v>
          </cell>
          <cell r="E18">
            <v>1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>
            <v>2</v>
          </cell>
          <cell r="E19">
            <v>1</v>
          </cell>
          <cell r="N19">
            <v>0</v>
          </cell>
          <cell r="R19">
            <v>0</v>
          </cell>
          <cell r="S19">
            <v>0</v>
          </cell>
          <cell r="T19">
            <v>1</v>
          </cell>
          <cell r="U19">
            <v>0</v>
          </cell>
        </row>
        <row r="20">
          <cell r="B20">
            <v>2</v>
          </cell>
          <cell r="E20">
            <v>0</v>
          </cell>
          <cell r="N20">
            <v>0</v>
          </cell>
          <cell r="R20">
            <v>0</v>
          </cell>
          <cell r="S20">
            <v>0</v>
          </cell>
          <cell r="T20">
            <v>1</v>
          </cell>
          <cell r="U20">
            <v>0</v>
          </cell>
        </row>
        <row r="21">
          <cell r="B21">
            <v>9</v>
          </cell>
          <cell r="E21">
            <v>3</v>
          </cell>
          <cell r="N21">
            <v>1</v>
          </cell>
          <cell r="R21">
            <v>0</v>
          </cell>
          <cell r="S21">
            <v>0</v>
          </cell>
          <cell r="T21">
            <v>3</v>
          </cell>
          <cell r="U21">
            <v>2</v>
          </cell>
        </row>
        <row r="22">
          <cell r="B22">
            <v>1</v>
          </cell>
          <cell r="E22">
            <v>0</v>
          </cell>
          <cell r="N22">
            <v>0</v>
          </cell>
          <cell r="R22">
            <v>0</v>
          </cell>
          <cell r="S22">
            <v>0</v>
          </cell>
          <cell r="T22">
            <v>1</v>
          </cell>
          <cell r="U22">
            <v>0</v>
          </cell>
        </row>
        <row r="23">
          <cell r="B23">
            <v>1</v>
          </cell>
          <cell r="E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>
            <v>4</v>
          </cell>
          <cell r="E24">
            <v>2</v>
          </cell>
          <cell r="N24">
            <v>0</v>
          </cell>
          <cell r="R24">
            <v>0</v>
          </cell>
          <cell r="S24">
            <v>0</v>
          </cell>
          <cell r="T24">
            <v>1</v>
          </cell>
          <cell r="U24">
            <v>1</v>
          </cell>
        </row>
        <row r="25">
          <cell r="B25">
            <v>5</v>
          </cell>
          <cell r="E25">
            <v>4</v>
          </cell>
          <cell r="N25">
            <v>0</v>
          </cell>
          <cell r="R25">
            <v>0</v>
          </cell>
          <cell r="S25">
            <v>2</v>
          </cell>
          <cell r="T25">
            <v>1</v>
          </cell>
          <cell r="U25">
            <v>1</v>
          </cell>
        </row>
        <row r="26">
          <cell r="B26">
            <v>4</v>
          </cell>
          <cell r="E26">
            <v>1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1</v>
          </cell>
          <cell r="E27">
            <v>0</v>
          </cell>
          <cell r="N27">
            <v>0</v>
          </cell>
          <cell r="R27">
            <v>1</v>
          </cell>
          <cell r="S27">
            <v>0</v>
          </cell>
          <cell r="T27">
            <v>1</v>
          </cell>
          <cell r="U27">
            <v>1</v>
          </cell>
        </row>
        <row r="28">
          <cell r="B28">
            <v>59</v>
          </cell>
          <cell r="E28">
            <v>12</v>
          </cell>
          <cell r="N28">
            <v>4</v>
          </cell>
          <cell r="R28">
            <v>0</v>
          </cell>
          <cell r="S28">
            <v>0</v>
          </cell>
          <cell r="T28">
            <v>22</v>
          </cell>
          <cell r="U28">
            <v>14</v>
          </cell>
        </row>
        <row r="29">
          <cell r="B29">
            <v>4</v>
          </cell>
          <cell r="E29">
            <v>0</v>
          </cell>
          <cell r="N29">
            <v>0</v>
          </cell>
          <cell r="R29">
            <v>1</v>
          </cell>
          <cell r="S29">
            <v>0</v>
          </cell>
          <cell r="T29">
            <v>1</v>
          </cell>
          <cell r="U29">
            <v>1</v>
          </cell>
        </row>
        <row r="30">
          <cell r="B30">
            <v>17</v>
          </cell>
          <cell r="E30">
            <v>7</v>
          </cell>
          <cell r="N30">
            <v>1</v>
          </cell>
          <cell r="R30">
            <v>0</v>
          </cell>
          <cell r="S30">
            <v>0</v>
          </cell>
          <cell r="T30">
            <v>3</v>
          </cell>
          <cell r="U30">
            <v>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O7"/>
    </sheetNames>
    <sheetDataSet>
      <sheetData sheetId="0">
        <row r="9">
          <cell r="D9">
            <v>0</v>
          </cell>
          <cell r="G9">
            <v>0</v>
          </cell>
        </row>
        <row r="10">
          <cell r="D10">
            <v>0</v>
          </cell>
          <cell r="G10">
            <v>0</v>
          </cell>
        </row>
        <row r="11">
          <cell r="D11">
            <v>0</v>
          </cell>
          <cell r="G11">
            <v>0</v>
          </cell>
        </row>
        <row r="12">
          <cell r="D12">
            <v>0</v>
          </cell>
          <cell r="G12">
            <v>0</v>
          </cell>
        </row>
        <row r="13">
          <cell r="D13">
            <v>0</v>
          </cell>
          <cell r="G13">
            <v>0</v>
          </cell>
        </row>
        <row r="14">
          <cell r="D14">
            <v>0</v>
          </cell>
          <cell r="G14">
            <v>0</v>
          </cell>
        </row>
        <row r="15">
          <cell r="D15">
            <v>0</v>
          </cell>
          <cell r="G15">
            <v>0</v>
          </cell>
        </row>
        <row r="16">
          <cell r="D16">
            <v>0</v>
          </cell>
          <cell r="G16">
            <v>0</v>
          </cell>
        </row>
        <row r="17">
          <cell r="D17">
            <v>0</v>
          </cell>
          <cell r="G17">
            <v>0</v>
          </cell>
        </row>
        <row r="18">
          <cell r="D18">
            <v>0</v>
          </cell>
          <cell r="G18">
            <v>0</v>
          </cell>
        </row>
        <row r="19">
          <cell r="D19">
            <v>0</v>
          </cell>
          <cell r="G19">
            <v>0</v>
          </cell>
        </row>
        <row r="20">
          <cell r="D20">
            <v>0</v>
          </cell>
          <cell r="G20">
            <v>0</v>
          </cell>
        </row>
        <row r="21">
          <cell r="D21">
            <v>0</v>
          </cell>
          <cell r="G21">
            <v>0</v>
          </cell>
        </row>
        <row r="22">
          <cell r="D22">
            <v>0</v>
          </cell>
          <cell r="G22">
            <v>0</v>
          </cell>
        </row>
        <row r="23">
          <cell r="D23">
            <v>0</v>
          </cell>
          <cell r="G23">
            <v>0</v>
          </cell>
        </row>
        <row r="24">
          <cell r="D24">
            <v>0</v>
          </cell>
          <cell r="G24">
            <v>0</v>
          </cell>
        </row>
        <row r="25">
          <cell r="D25">
            <v>0</v>
          </cell>
          <cell r="G25">
            <v>0</v>
          </cell>
        </row>
        <row r="26">
          <cell r="D26">
            <v>0</v>
          </cell>
          <cell r="G26">
            <v>0</v>
          </cell>
        </row>
        <row r="27">
          <cell r="D27">
            <v>0</v>
          </cell>
          <cell r="G27">
            <v>0</v>
          </cell>
        </row>
        <row r="28">
          <cell r="D28">
            <v>0</v>
          </cell>
          <cell r="G28">
            <v>0</v>
          </cell>
        </row>
        <row r="29">
          <cell r="D29">
            <v>1</v>
          </cell>
          <cell r="G29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риця"/>
    </sheetNames>
    <sheetDataSet>
      <sheetData sheetId="0">
        <row r="12">
          <cell r="I12">
            <v>1012</v>
          </cell>
          <cell r="J12">
            <v>15</v>
          </cell>
          <cell r="L12">
            <v>131</v>
          </cell>
          <cell r="N12">
            <v>155</v>
          </cell>
          <cell r="P12">
            <v>228</v>
          </cell>
          <cell r="AD12">
            <v>286</v>
          </cell>
          <cell r="AL12">
            <v>356</v>
          </cell>
          <cell r="AM12">
            <v>0</v>
          </cell>
          <cell r="AO12">
            <v>30</v>
          </cell>
          <cell r="AQ12">
            <v>51</v>
          </cell>
          <cell r="AS12">
            <v>68</v>
          </cell>
        </row>
        <row r="13">
          <cell r="I13">
            <v>475</v>
          </cell>
          <cell r="J13">
            <v>7</v>
          </cell>
          <cell r="L13">
            <v>38</v>
          </cell>
          <cell r="N13">
            <v>53</v>
          </cell>
          <cell r="P13">
            <v>100</v>
          </cell>
          <cell r="AD13">
            <v>129</v>
          </cell>
          <cell r="AL13">
            <v>193</v>
          </cell>
          <cell r="AM13">
            <v>1</v>
          </cell>
          <cell r="AO13">
            <v>11</v>
          </cell>
          <cell r="AQ13">
            <v>10</v>
          </cell>
          <cell r="AS13">
            <v>34</v>
          </cell>
        </row>
        <row r="14">
          <cell r="I14">
            <v>445</v>
          </cell>
          <cell r="J14">
            <v>6</v>
          </cell>
          <cell r="L14">
            <v>37</v>
          </cell>
          <cell r="N14">
            <v>48</v>
          </cell>
          <cell r="P14">
            <v>79</v>
          </cell>
          <cell r="AD14">
            <v>101</v>
          </cell>
          <cell r="AL14">
            <v>207</v>
          </cell>
          <cell r="AM14">
            <v>1</v>
          </cell>
          <cell r="AO14">
            <v>10</v>
          </cell>
          <cell r="AQ14">
            <v>14</v>
          </cell>
          <cell r="AS14">
            <v>23</v>
          </cell>
        </row>
        <row r="15">
          <cell r="I15">
            <v>828</v>
          </cell>
          <cell r="J15">
            <v>11</v>
          </cell>
          <cell r="L15">
            <v>65</v>
          </cell>
          <cell r="N15">
            <v>86</v>
          </cell>
          <cell r="P15">
            <v>163</v>
          </cell>
          <cell r="AD15">
            <v>178</v>
          </cell>
          <cell r="AL15">
            <v>370</v>
          </cell>
          <cell r="AM15">
            <v>2</v>
          </cell>
          <cell r="AO15">
            <v>14</v>
          </cell>
          <cell r="AQ15">
            <v>22</v>
          </cell>
          <cell r="AS15">
            <v>58</v>
          </cell>
        </row>
        <row r="16">
          <cell r="I16">
            <v>448</v>
          </cell>
          <cell r="J16">
            <v>6</v>
          </cell>
          <cell r="L16">
            <v>45</v>
          </cell>
          <cell r="N16">
            <v>76</v>
          </cell>
          <cell r="P16">
            <v>118</v>
          </cell>
          <cell r="AD16">
            <v>128</v>
          </cell>
          <cell r="AL16">
            <v>192</v>
          </cell>
          <cell r="AM16">
            <v>2</v>
          </cell>
          <cell r="AO16">
            <v>13</v>
          </cell>
          <cell r="AQ16">
            <v>18</v>
          </cell>
          <cell r="AS16">
            <v>41</v>
          </cell>
        </row>
        <row r="17">
          <cell r="I17">
            <v>585</v>
          </cell>
          <cell r="J17">
            <v>5</v>
          </cell>
          <cell r="L17">
            <v>43</v>
          </cell>
          <cell r="N17">
            <v>91</v>
          </cell>
          <cell r="P17">
            <v>108</v>
          </cell>
          <cell r="AD17">
            <v>116</v>
          </cell>
          <cell r="AL17">
            <v>257</v>
          </cell>
          <cell r="AM17">
            <v>1</v>
          </cell>
          <cell r="AO17">
            <v>17</v>
          </cell>
          <cell r="AQ17">
            <v>24</v>
          </cell>
          <cell r="AS17">
            <v>40</v>
          </cell>
        </row>
        <row r="18">
          <cell r="I18">
            <v>319</v>
          </cell>
          <cell r="J18">
            <v>2</v>
          </cell>
          <cell r="L18">
            <v>8</v>
          </cell>
          <cell r="N18">
            <v>26</v>
          </cell>
          <cell r="P18">
            <v>48</v>
          </cell>
          <cell r="AD18">
            <v>47</v>
          </cell>
          <cell r="AL18">
            <v>192</v>
          </cell>
          <cell r="AM18">
            <v>1</v>
          </cell>
          <cell r="AO18">
            <v>2</v>
          </cell>
          <cell r="AQ18">
            <v>8</v>
          </cell>
          <cell r="AS18">
            <v>26</v>
          </cell>
        </row>
        <row r="19">
          <cell r="I19">
            <v>529</v>
          </cell>
          <cell r="J19">
            <v>15</v>
          </cell>
          <cell r="L19">
            <v>50</v>
          </cell>
          <cell r="N19">
            <v>87</v>
          </cell>
          <cell r="P19">
            <v>121</v>
          </cell>
          <cell r="AD19">
            <v>151</v>
          </cell>
          <cell r="AL19">
            <v>191</v>
          </cell>
          <cell r="AM19">
            <v>3</v>
          </cell>
          <cell r="AO19">
            <v>8</v>
          </cell>
          <cell r="AQ19">
            <v>16</v>
          </cell>
          <cell r="AS19">
            <v>41</v>
          </cell>
        </row>
        <row r="20">
          <cell r="I20">
            <v>317</v>
          </cell>
          <cell r="J20">
            <v>3</v>
          </cell>
          <cell r="L20">
            <v>46</v>
          </cell>
          <cell r="N20">
            <v>48</v>
          </cell>
          <cell r="P20">
            <v>72</v>
          </cell>
          <cell r="AD20">
            <v>72</v>
          </cell>
          <cell r="AL20">
            <v>135</v>
          </cell>
          <cell r="AM20">
            <v>1</v>
          </cell>
          <cell r="AO20">
            <v>18</v>
          </cell>
          <cell r="AQ20">
            <v>12</v>
          </cell>
          <cell r="AS20">
            <v>28</v>
          </cell>
        </row>
        <row r="21">
          <cell r="I21">
            <v>624</v>
          </cell>
          <cell r="J21">
            <v>7</v>
          </cell>
          <cell r="L21">
            <v>57</v>
          </cell>
          <cell r="N21">
            <v>95</v>
          </cell>
          <cell r="P21">
            <v>120</v>
          </cell>
          <cell r="AD21">
            <v>126</v>
          </cell>
          <cell r="AL21">
            <v>261</v>
          </cell>
          <cell r="AM21">
            <v>0</v>
          </cell>
          <cell r="AO21">
            <v>14</v>
          </cell>
          <cell r="AQ21">
            <v>17</v>
          </cell>
          <cell r="AS21">
            <v>33</v>
          </cell>
        </row>
        <row r="22">
          <cell r="I22">
            <v>539</v>
          </cell>
          <cell r="J22">
            <v>2</v>
          </cell>
          <cell r="L22">
            <v>43</v>
          </cell>
          <cell r="N22">
            <v>70</v>
          </cell>
          <cell r="P22">
            <v>125</v>
          </cell>
          <cell r="AD22">
            <v>161</v>
          </cell>
          <cell r="AL22">
            <v>199</v>
          </cell>
          <cell r="AM22">
            <v>1</v>
          </cell>
          <cell r="AO22">
            <v>12</v>
          </cell>
          <cell r="AQ22">
            <v>18</v>
          </cell>
          <cell r="AS22">
            <v>42</v>
          </cell>
        </row>
        <row r="23">
          <cell r="I23">
            <v>913</v>
          </cell>
          <cell r="J23">
            <v>11</v>
          </cell>
          <cell r="L23">
            <v>96</v>
          </cell>
          <cell r="N23">
            <v>155</v>
          </cell>
          <cell r="P23">
            <v>233</v>
          </cell>
          <cell r="AD23">
            <v>262</v>
          </cell>
          <cell r="AL23">
            <v>319</v>
          </cell>
          <cell r="AM23">
            <v>0</v>
          </cell>
          <cell r="AO23">
            <v>27</v>
          </cell>
          <cell r="AQ23">
            <v>31</v>
          </cell>
          <cell r="AS23">
            <v>67</v>
          </cell>
        </row>
        <row r="24">
          <cell r="I24">
            <v>368</v>
          </cell>
          <cell r="J24">
            <v>7</v>
          </cell>
          <cell r="L24">
            <v>27</v>
          </cell>
          <cell r="N24">
            <v>38</v>
          </cell>
          <cell r="P24">
            <v>64</v>
          </cell>
          <cell r="AD24">
            <v>174</v>
          </cell>
          <cell r="AL24">
            <v>102</v>
          </cell>
          <cell r="AM24">
            <v>2</v>
          </cell>
          <cell r="AO24">
            <v>7</v>
          </cell>
          <cell r="AQ24">
            <v>5</v>
          </cell>
          <cell r="AS24">
            <v>13</v>
          </cell>
        </row>
        <row r="25">
          <cell r="I25">
            <v>404</v>
          </cell>
          <cell r="J25">
            <v>7</v>
          </cell>
          <cell r="L25">
            <v>39</v>
          </cell>
          <cell r="N25">
            <v>72</v>
          </cell>
          <cell r="P25">
            <v>118</v>
          </cell>
          <cell r="AD25">
            <v>120</v>
          </cell>
          <cell r="AL25">
            <v>126</v>
          </cell>
          <cell r="AM25">
            <v>0</v>
          </cell>
          <cell r="AO25">
            <v>9</v>
          </cell>
          <cell r="AQ25">
            <v>23</v>
          </cell>
          <cell r="AS25">
            <v>27</v>
          </cell>
        </row>
        <row r="26">
          <cell r="I26">
            <v>454</v>
          </cell>
          <cell r="J26">
            <v>5</v>
          </cell>
          <cell r="L26">
            <v>64</v>
          </cell>
          <cell r="N26">
            <v>82</v>
          </cell>
          <cell r="P26">
            <v>109</v>
          </cell>
          <cell r="AD26">
            <v>116</v>
          </cell>
          <cell r="AL26">
            <v>177</v>
          </cell>
          <cell r="AM26">
            <v>1</v>
          </cell>
          <cell r="AO26">
            <v>21</v>
          </cell>
          <cell r="AQ26">
            <v>28</v>
          </cell>
          <cell r="AS26">
            <v>39</v>
          </cell>
        </row>
        <row r="27">
          <cell r="I27">
            <v>471</v>
          </cell>
          <cell r="J27">
            <v>13</v>
          </cell>
          <cell r="L27">
            <v>46</v>
          </cell>
          <cell r="N27">
            <v>76</v>
          </cell>
          <cell r="P27">
            <v>92</v>
          </cell>
          <cell r="AD27">
            <v>56</v>
          </cell>
          <cell r="AL27">
            <v>283</v>
          </cell>
          <cell r="AM27">
            <v>2</v>
          </cell>
          <cell r="AO27">
            <v>9</v>
          </cell>
          <cell r="AQ27">
            <v>28</v>
          </cell>
          <cell r="AS27">
            <v>49</v>
          </cell>
        </row>
        <row r="28">
          <cell r="I28">
            <v>415</v>
          </cell>
          <cell r="J28">
            <v>3</v>
          </cell>
          <cell r="L28">
            <v>50</v>
          </cell>
          <cell r="N28">
            <v>59</v>
          </cell>
          <cell r="P28">
            <v>82</v>
          </cell>
          <cell r="AD28">
            <v>67</v>
          </cell>
          <cell r="AL28">
            <v>225</v>
          </cell>
          <cell r="AM28">
            <v>1</v>
          </cell>
          <cell r="AO28">
            <v>16</v>
          </cell>
          <cell r="AQ28">
            <v>17</v>
          </cell>
          <cell r="AS28">
            <v>41</v>
          </cell>
        </row>
        <row r="29">
          <cell r="I29">
            <v>661</v>
          </cell>
          <cell r="J29">
            <v>6</v>
          </cell>
          <cell r="L29">
            <v>57</v>
          </cell>
          <cell r="N29">
            <v>112</v>
          </cell>
          <cell r="P29">
            <v>139</v>
          </cell>
          <cell r="AD29">
            <v>138</v>
          </cell>
          <cell r="AL29">
            <v>209</v>
          </cell>
          <cell r="AM29">
            <v>1</v>
          </cell>
          <cell r="AO29">
            <v>6</v>
          </cell>
          <cell r="AQ29">
            <v>28</v>
          </cell>
          <cell r="AS29">
            <v>30</v>
          </cell>
        </row>
        <row r="30">
          <cell r="I30">
            <v>4836</v>
          </cell>
          <cell r="J30">
            <v>59</v>
          </cell>
          <cell r="L30">
            <v>476</v>
          </cell>
          <cell r="N30">
            <v>738</v>
          </cell>
          <cell r="P30">
            <v>1075</v>
          </cell>
          <cell r="AD30">
            <v>1068</v>
          </cell>
          <cell r="AL30">
            <v>1587</v>
          </cell>
          <cell r="AM30">
            <v>11</v>
          </cell>
          <cell r="AO30">
            <v>117</v>
          </cell>
          <cell r="AQ30">
            <v>197</v>
          </cell>
          <cell r="AS30">
            <v>314</v>
          </cell>
        </row>
        <row r="31">
          <cell r="I31">
            <v>1495</v>
          </cell>
          <cell r="J31">
            <v>15</v>
          </cell>
          <cell r="L31">
            <v>113</v>
          </cell>
          <cell r="N31">
            <v>222</v>
          </cell>
          <cell r="P31">
            <v>316</v>
          </cell>
          <cell r="AD31">
            <v>364</v>
          </cell>
          <cell r="AL31">
            <v>486</v>
          </cell>
          <cell r="AM31">
            <v>3</v>
          </cell>
          <cell r="AO31">
            <v>27</v>
          </cell>
          <cell r="AQ31">
            <v>51</v>
          </cell>
          <cell r="AS31">
            <v>90</v>
          </cell>
        </row>
        <row r="32">
          <cell r="I32">
            <v>1412</v>
          </cell>
          <cell r="J32">
            <v>22</v>
          </cell>
          <cell r="L32">
            <v>126</v>
          </cell>
          <cell r="N32">
            <v>204</v>
          </cell>
          <cell r="P32">
            <v>312</v>
          </cell>
          <cell r="AD32">
            <v>370</v>
          </cell>
          <cell r="AL32">
            <v>471</v>
          </cell>
          <cell r="AM32">
            <v>5</v>
          </cell>
          <cell r="AO32">
            <v>23</v>
          </cell>
          <cell r="AQ32">
            <v>49</v>
          </cell>
          <cell r="AS32">
            <v>92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F8">
            <v>176</v>
          </cell>
          <cell r="J8">
            <v>44</v>
          </cell>
          <cell r="K8">
            <v>8</v>
          </cell>
          <cell r="L8">
            <v>17</v>
          </cell>
          <cell r="T8">
            <v>138</v>
          </cell>
        </row>
        <row r="9">
          <cell r="F9">
            <v>53</v>
          </cell>
          <cell r="J9">
            <v>5</v>
          </cell>
          <cell r="K9">
            <v>2</v>
          </cell>
          <cell r="L9">
            <v>11</v>
          </cell>
          <cell r="T9">
            <v>47</v>
          </cell>
        </row>
        <row r="10">
          <cell r="F10">
            <v>56</v>
          </cell>
          <cell r="J10">
            <v>10</v>
          </cell>
          <cell r="K10">
            <v>1</v>
          </cell>
          <cell r="L10">
            <v>12</v>
          </cell>
          <cell r="T10">
            <v>34</v>
          </cell>
        </row>
        <row r="11">
          <cell r="F11">
            <v>74</v>
          </cell>
          <cell r="J11">
            <v>22</v>
          </cell>
          <cell r="K11">
            <v>0</v>
          </cell>
          <cell r="L11">
            <v>2</v>
          </cell>
          <cell r="T11">
            <v>63</v>
          </cell>
        </row>
        <row r="12">
          <cell r="F12">
            <v>71</v>
          </cell>
          <cell r="J12">
            <v>15</v>
          </cell>
          <cell r="K12">
            <v>12</v>
          </cell>
          <cell r="L12">
            <v>11</v>
          </cell>
          <cell r="T12">
            <v>59</v>
          </cell>
        </row>
        <row r="13">
          <cell r="F13">
            <v>40</v>
          </cell>
          <cell r="J13">
            <v>9</v>
          </cell>
          <cell r="K13">
            <v>2</v>
          </cell>
          <cell r="L13">
            <v>1</v>
          </cell>
          <cell r="T13">
            <v>69</v>
          </cell>
        </row>
        <row r="14">
          <cell r="F14">
            <v>20</v>
          </cell>
          <cell r="J14">
            <v>3</v>
          </cell>
          <cell r="K14">
            <v>3</v>
          </cell>
          <cell r="L14">
            <v>4</v>
          </cell>
          <cell r="T14">
            <v>32</v>
          </cell>
        </row>
        <row r="15">
          <cell r="F15">
            <v>78</v>
          </cell>
          <cell r="J15">
            <v>22</v>
          </cell>
          <cell r="K15">
            <v>6</v>
          </cell>
          <cell r="L15">
            <v>6</v>
          </cell>
          <cell r="T15">
            <v>55</v>
          </cell>
        </row>
        <row r="16">
          <cell r="F16">
            <v>43</v>
          </cell>
          <cell r="J16">
            <v>15</v>
          </cell>
          <cell r="K16">
            <v>16</v>
          </cell>
          <cell r="L16">
            <v>0</v>
          </cell>
          <cell r="T16">
            <v>49</v>
          </cell>
        </row>
        <row r="17">
          <cell r="F17">
            <v>89</v>
          </cell>
          <cell r="J17">
            <v>11</v>
          </cell>
          <cell r="K17">
            <v>1</v>
          </cell>
          <cell r="L17">
            <v>2</v>
          </cell>
          <cell r="T17">
            <v>55</v>
          </cell>
        </row>
        <row r="18">
          <cell r="F18">
            <v>71</v>
          </cell>
          <cell r="J18">
            <v>10</v>
          </cell>
          <cell r="K18">
            <v>5</v>
          </cell>
          <cell r="L18">
            <v>6</v>
          </cell>
          <cell r="T18">
            <v>57</v>
          </cell>
        </row>
        <row r="19">
          <cell r="F19">
            <v>144</v>
          </cell>
          <cell r="J19">
            <v>19</v>
          </cell>
          <cell r="K19">
            <v>4</v>
          </cell>
          <cell r="L19">
            <v>28</v>
          </cell>
          <cell r="T19">
            <v>114</v>
          </cell>
        </row>
        <row r="20">
          <cell r="F20">
            <v>57</v>
          </cell>
          <cell r="J20">
            <v>7</v>
          </cell>
          <cell r="K20">
            <v>9</v>
          </cell>
          <cell r="L20">
            <v>12</v>
          </cell>
          <cell r="T20">
            <v>19</v>
          </cell>
        </row>
        <row r="21">
          <cell r="F21">
            <v>74</v>
          </cell>
          <cell r="J21">
            <v>14</v>
          </cell>
          <cell r="K21">
            <v>12</v>
          </cell>
          <cell r="L21">
            <v>6</v>
          </cell>
          <cell r="T21">
            <v>51</v>
          </cell>
        </row>
        <row r="22">
          <cell r="F22">
            <v>57</v>
          </cell>
          <cell r="J22">
            <v>11</v>
          </cell>
          <cell r="K22">
            <v>3</v>
          </cell>
          <cell r="L22">
            <v>0</v>
          </cell>
          <cell r="T22">
            <v>76</v>
          </cell>
        </row>
        <row r="23">
          <cell r="F23">
            <v>39</v>
          </cell>
          <cell r="J23">
            <v>7</v>
          </cell>
          <cell r="K23">
            <v>0</v>
          </cell>
          <cell r="L23">
            <v>5</v>
          </cell>
          <cell r="T23">
            <v>70</v>
          </cell>
        </row>
        <row r="24">
          <cell r="F24">
            <v>60</v>
          </cell>
          <cell r="J24">
            <v>9</v>
          </cell>
          <cell r="K24">
            <v>0</v>
          </cell>
          <cell r="L24">
            <v>11</v>
          </cell>
          <cell r="T24">
            <v>62</v>
          </cell>
        </row>
        <row r="25">
          <cell r="F25">
            <v>64</v>
          </cell>
          <cell r="J25">
            <v>7</v>
          </cell>
          <cell r="K25">
            <v>29</v>
          </cell>
          <cell r="L25">
            <v>0</v>
          </cell>
          <cell r="T25">
            <v>54</v>
          </cell>
        </row>
        <row r="26">
          <cell r="F26">
            <v>336</v>
          </cell>
          <cell r="J26">
            <v>57</v>
          </cell>
          <cell r="K26">
            <v>8</v>
          </cell>
          <cell r="L26">
            <v>1</v>
          </cell>
          <cell r="T26">
            <v>505</v>
          </cell>
        </row>
        <row r="27">
          <cell r="F27">
            <v>141</v>
          </cell>
          <cell r="J27">
            <v>34</v>
          </cell>
          <cell r="K27">
            <v>10</v>
          </cell>
          <cell r="L27">
            <v>30</v>
          </cell>
          <cell r="T27">
            <v>137</v>
          </cell>
        </row>
        <row r="28">
          <cell r="F28">
            <v>163</v>
          </cell>
          <cell r="J28">
            <v>26</v>
          </cell>
          <cell r="K28">
            <v>11</v>
          </cell>
          <cell r="L28">
            <v>11</v>
          </cell>
          <cell r="T28">
            <v>131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2</v>
          </cell>
          <cell r="G8">
            <v>0</v>
          </cell>
        </row>
        <row r="9">
          <cell r="D9">
            <v>30</v>
          </cell>
          <cell r="G9">
            <v>0</v>
          </cell>
        </row>
        <row r="10">
          <cell r="D10">
            <v>9</v>
          </cell>
          <cell r="G10">
            <v>0</v>
          </cell>
        </row>
        <row r="11">
          <cell r="D11">
            <v>17</v>
          </cell>
          <cell r="G11">
            <v>0</v>
          </cell>
        </row>
        <row r="12">
          <cell r="D12">
            <v>4</v>
          </cell>
          <cell r="G12">
            <v>0</v>
          </cell>
        </row>
        <row r="13">
          <cell r="D13">
            <v>16</v>
          </cell>
          <cell r="G13">
            <v>0</v>
          </cell>
        </row>
        <row r="14">
          <cell r="D14">
            <v>0</v>
          </cell>
          <cell r="G14">
            <v>0</v>
          </cell>
        </row>
        <row r="15">
          <cell r="D15">
            <v>13</v>
          </cell>
          <cell r="G15">
            <v>0</v>
          </cell>
        </row>
        <row r="16">
          <cell r="D16">
            <v>4</v>
          </cell>
          <cell r="G16">
            <v>0</v>
          </cell>
        </row>
        <row r="17">
          <cell r="D17">
            <v>25</v>
          </cell>
          <cell r="G17">
            <v>0</v>
          </cell>
        </row>
        <row r="18">
          <cell r="D18">
            <v>11</v>
          </cell>
          <cell r="G18">
            <v>0</v>
          </cell>
        </row>
        <row r="19">
          <cell r="D19">
            <v>33</v>
          </cell>
          <cell r="G19">
            <v>0</v>
          </cell>
        </row>
        <row r="20">
          <cell r="D20">
            <v>7</v>
          </cell>
          <cell r="G20">
            <v>2</v>
          </cell>
        </row>
        <row r="21">
          <cell r="D21">
            <v>16</v>
          </cell>
          <cell r="G21">
            <v>0</v>
          </cell>
        </row>
        <row r="22">
          <cell r="D22">
            <v>3</v>
          </cell>
          <cell r="G22">
            <v>0</v>
          </cell>
        </row>
        <row r="23">
          <cell r="D23">
            <v>0</v>
          </cell>
          <cell r="G23">
            <v>0</v>
          </cell>
        </row>
        <row r="24">
          <cell r="D24">
            <v>14</v>
          </cell>
          <cell r="G24">
            <v>0</v>
          </cell>
        </row>
        <row r="25">
          <cell r="D25">
            <v>12</v>
          </cell>
          <cell r="G25">
            <v>0</v>
          </cell>
        </row>
        <row r="26">
          <cell r="D26">
            <v>116</v>
          </cell>
          <cell r="G26">
            <v>0</v>
          </cell>
        </row>
        <row r="27">
          <cell r="D27">
            <v>70</v>
          </cell>
          <cell r="G27">
            <v>0</v>
          </cell>
        </row>
        <row r="28">
          <cell r="D28">
            <v>116</v>
          </cell>
          <cell r="G28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6</v>
          </cell>
          <cell r="G8">
            <v>0</v>
          </cell>
        </row>
        <row r="9">
          <cell r="D9">
            <v>43</v>
          </cell>
          <cell r="G9">
            <v>0</v>
          </cell>
        </row>
        <row r="10">
          <cell r="D10">
            <v>11</v>
          </cell>
          <cell r="G10">
            <v>0</v>
          </cell>
        </row>
        <row r="11">
          <cell r="D11">
            <v>24</v>
          </cell>
          <cell r="G11">
            <v>0</v>
          </cell>
        </row>
        <row r="12">
          <cell r="D12">
            <v>3</v>
          </cell>
          <cell r="G12">
            <v>0</v>
          </cell>
        </row>
        <row r="13">
          <cell r="D13">
            <v>37</v>
          </cell>
          <cell r="G13">
            <v>0</v>
          </cell>
        </row>
        <row r="14">
          <cell r="D14">
            <v>1</v>
          </cell>
          <cell r="G14">
            <v>0</v>
          </cell>
        </row>
        <row r="15">
          <cell r="D15">
            <v>7</v>
          </cell>
          <cell r="G15">
            <v>0</v>
          </cell>
        </row>
        <row r="16">
          <cell r="D16">
            <v>10</v>
          </cell>
          <cell r="G16">
            <v>0</v>
          </cell>
        </row>
        <row r="17">
          <cell r="D17">
            <v>30</v>
          </cell>
          <cell r="G17">
            <v>0</v>
          </cell>
        </row>
        <row r="18">
          <cell r="D18">
            <v>10</v>
          </cell>
          <cell r="G18">
            <v>0</v>
          </cell>
        </row>
        <row r="19">
          <cell r="D19">
            <v>40</v>
          </cell>
          <cell r="G19">
            <v>0</v>
          </cell>
        </row>
        <row r="20">
          <cell r="D20">
            <v>30</v>
          </cell>
          <cell r="G20">
            <v>8</v>
          </cell>
        </row>
        <row r="21">
          <cell r="D21">
            <v>46</v>
          </cell>
          <cell r="G21">
            <v>0</v>
          </cell>
        </row>
        <row r="22">
          <cell r="D22">
            <v>13</v>
          </cell>
          <cell r="G22">
            <v>0</v>
          </cell>
        </row>
        <row r="23">
          <cell r="D23">
            <v>4</v>
          </cell>
          <cell r="G23">
            <v>0</v>
          </cell>
        </row>
        <row r="24">
          <cell r="D24">
            <v>17</v>
          </cell>
          <cell r="G24">
            <v>0</v>
          </cell>
        </row>
        <row r="25">
          <cell r="D25">
            <v>21</v>
          </cell>
          <cell r="G25">
            <v>0</v>
          </cell>
        </row>
        <row r="26">
          <cell r="D26">
            <v>212</v>
          </cell>
          <cell r="G26">
            <v>0</v>
          </cell>
        </row>
        <row r="27">
          <cell r="D27">
            <v>63</v>
          </cell>
          <cell r="G27">
            <v>0</v>
          </cell>
        </row>
        <row r="28">
          <cell r="D28">
            <v>199</v>
          </cell>
          <cell r="G28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J8">
            <v>67</v>
          </cell>
          <cell r="K8">
            <v>26</v>
          </cell>
          <cell r="L8">
            <v>45</v>
          </cell>
          <cell r="T8">
            <v>338</v>
          </cell>
        </row>
        <row r="9">
          <cell r="J9">
            <v>40</v>
          </cell>
          <cell r="K9">
            <v>0</v>
          </cell>
          <cell r="L9">
            <v>49</v>
          </cell>
          <cell r="T9">
            <v>167</v>
          </cell>
        </row>
        <row r="10">
          <cell r="J10">
            <v>21</v>
          </cell>
          <cell r="K10">
            <v>9</v>
          </cell>
          <cell r="L10">
            <v>12</v>
          </cell>
          <cell r="T10">
            <v>179</v>
          </cell>
        </row>
        <row r="11">
          <cell r="J11">
            <v>24</v>
          </cell>
          <cell r="K11">
            <v>4</v>
          </cell>
          <cell r="L11">
            <v>33</v>
          </cell>
          <cell r="T11">
            <v>233</v>
          </cell>
        </row>
        <row r="12">
          <cell r="J12">
            <v>1</v>
          </cell>
          <cell r="K12">
            <v>25</v>
          </cell>
          <cell r="L12">
            <v>33</v>
          </cell>
          <cell r="T12">
            <v>161</v>
          </cell>
        </row>
        <row r="13">
          <cell r="J13">
            <v>19</v>
          </cell>
          <cell r="K13">
            <v>11</v>
          </cell>
          <cell r="L13">
            <v>2</v>
          </cell>
          <cell r="T13">
            <v>209</v>
          </cell>
        </row>
        <row r="14">
          <cell r="J14">
            <v>2</v>
          </cell>
          <cell r="K14">
            <v>0</v>
          </cell>
          <cell r="L14">
            <v>0</v>
          </cell>
          <cell r="T14">
            <v>179</v>
          </cell>
        </row>
        <row r="15">
          <cell r="J15">
            <v>64</v>
          </cell>
          <cell r="K15">
            <v>2</v>
          </cell>
          <cell r="L15">
            <v>25</v>
          </cell>
          <cell r="T15">
            <v>154</v>
          </cell>
        </row>
        <row r="16">
          <cell r="J16">
            <v>6</v>
          </cell>
          <cell r="K16">
            <v>25</v>
          </cell>
          <cell r="L16">
            <v>0</v>
          </cell>
          <cell r="T16">
            <v>116</v>
          </cell>
        </row>
        <row r="17">
          <cell r="J17">
            <v>7</v>
          </cell>
          <cell r="K17">
            <v>1</v>
          </cell>
          <cell r="L17">
            <v>7</v>
          </cell>
          <cell r="T17">
            <v>226</v>
          </cell>
        </row>
        <row r="18">
          <cell r="J18">
            <v>19</v>
          </cell>
          <cell r="K18">
            <v>13</v>
          </cell>
          <cell r="L18">
            <v>2</v>
          </cell>
          <cell r="T18">
            <v>142</v>
          </cell>
        </row>
        <row r="19">
          <cell r="J19">
            <v>30</v>
          </cell>
          <cell r="K19">
            <v>19</v>
          </cell>
          <cell r="L19">
            <v>18</v>
          </cell>
          <cell r="T19">
            <v>300</v>
          </cell>
        </row>
        <row r="20">
          <cell r="J20">
            <v>31</v>
          </cell>
          <cell r="K20">
            <v>31</v>
          </cell>
          <cell r="L20">
            <v>35</v>
          </cell>
          <cell r="T20">
            <v>84</v>
          </cell>
        </row>
        <row r="21">
          <cell r="J21">
            <v>8</v>
          </cell>
          <cell r="K21">
            <v>18</v>
          </cell>
          <cell r="L21">
            <v>5</v>
          </cell>
          <cell r="T21">
            <v>108</v>
          </cell>
        </row>
        <row r="22">
          <cell r="J22">
            <v>17</v>
          </cell>
          <cell r="K22">
            <v>7</v>
          </cell>
          <cell r="L22">
            <v>0</v>
          </cell>
          <cell r="T22">
            <v>144</v>
          </cell>
        </row>
        <row r="23">
          <cell r="J23">
            <v>2</v>
          </cell>
          <cell r="K23">
            <v>1</v>
          </cell>
          <cell r="L23">
            <v>7</v>
          </cell>
          <cell r="T23">
            <v>199</v>
          </cell>
        </row>
        <row r="24">
          <cell r="J24">
            <v>4</v>
          </cell>
          <cell r="K24">
            <v>0</v>
          </cell>
          <cell r="L24">
            <v>14</v>
          </cell>
          <cell r="T24">
            <v>193</v>
          </cell>
        </row>
        <row r="25">
          <cell r="J25">
            <v>35</v>
          </cell>
          <cell r="K25">
            <v>55</v>
          </cell>
          <cell r="L25">
            <v>1</v>
          </cell>
          <cell r="T25">
            <v>177</v>
          </cell>
        </row>
        <row r="26">
          <cell r="J26">
            <v>275</v>
          </cell>
          <cell r="K26">
            <v>46</v>
          </cell>
          <cell r="L26">
            <v>0</v>
          </cell>
          <cell r="T26">
            <v>1261</v>
          </cell>
        </row>
        <row r="27">
          <cell r="J27">
            <v>122</v>
          </cell>
          <cell r="K27">
            <v>49</v>
          </cell>
          <cell r="L27">
            <v>56</v>
          </cell>
          <cell r="T27">
            <v>419</v>
          </cell>
        </row>
        <row r="28">
          <cell r="J28">
            <v>95</v>
          </cell>
          <cell r="K28">
            <v>25</v>
          </cell>
          <cell r="L28">
            <v>8</v>
          </cell>
          <cell r="T28">
            <v>400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-21"/>
      <sheetName val="значення-ІІ"/>
    </sheetNames>
    <sheetDataSet>
      <sheetData sheetId="0">
        <row r="10">
          <cell r="C10">
            <v>3811</v>
          </cell>
          <cell r="G10">
            <v>1934</v>
          </cell>
          <cell r="O10">
            <v>654</v>
          </cell>
          <cell r="S10">
            <v>642</v>
          </cell>
          <cell r="AV10">
            <v>205</v>
          </cell>
          <cell r="BJ10">
            <v>153</v>
          </cell>
          <cell r="DO10">
            <v>663</v>
          </cell>
          <cell r="DS10">
            <v>633</v>
          </cell>
        </row>
        <row r="11">
          <cell r="G11">
            <v>846</v>
          </cell>
          <cell r="O11">
            <v>313</v>
          </cell>
          <cell r="S11">
            <v>237</v>
          </cell>
          <cell r="AV11">
            <v>66</v>
          </cell>
          <cell r="BJ11">
            <v>92</v>
          </cell>
          <cell r="DO11">
            <v>316</v>
          </cell>
          <cell r="DS11">
            <v>275</v>
          </cell>
        </row>
        <row r="12">
          <cell r="G12">
            <v>738</v>
          </cell>
          <cell r="O12">
            <v>231</v>
          </cell>
          <cell r="S12">
            <v>206</v>
          </cell>
          <cell r="AV12">
            <v>41</v>
          </cell>
          <cell r="BJ12">
            <v>53</v>
          </cell>
          <cell r="DO12">
            <v>304</v>
          </cell>
          <cell r="DS12">
            <v>245</v>
          </cell>
        </row>
        <row r="13">
          <cell r="G13">
            <v>1340</v>
          </cell>
          <cell r="O13">
            <v>383</v>
          </cell>
          <cell r="S13">
            <v>334</v>
          </cell>
          <cell r="AV13">
            <v>94</v>
          </cell>
          <cell r="BJ13">
            <v>52</v>
          </cell>
          <cell r="DO13">
            <v>531</v>
          </cell>
          <cell r="DS13">
            <v>370</v>
          </cell>
        </row>
        <row r="14">
          <cell r="G14">
            <v>939</v>
          </cell>
          <cell r="O14">
            <v>361</v>
          </cell>
          <cell r="S14">
            <v>347</v>
          </cell>
          <cell r="AV14">
            <v>79</v>
          </cell>
          <cell r="BJ14">
            <v>93</v>
          </cell>
          <cell r="DO14">
            <v>334</v>
          </cell>
          <cell r="DS14">
            <v>277</v>
          </cell>
        </row>
        <row r="15">
          <cell r="G15">
            <v>1071</v>
          </cell>
          <cell r="O15">
            <v>283</v>
          </cell>
          <cell r="S15">
            <v>216</v>
          </cell>
          <cell r="AV15">
            <v>93</v>
          </cell>
          <cell r="BJ15">
            <v>49</v>
          </cell>
          <cell r="DO15">
            <v>457</v>
          </cell>
          <cell r="DS15">
            <v>381</v>
          </cell>
        </row>
        <row r="16">
          <cell r="G16">
            <v>593</v>
          </cell>
          <cell r="O16">
            <v>139</v>
          </cell>
          <cell r="S16">
            <v>136</v>
          </cell>
          <cell r="AV16">
            <v>48</v>
          </cell>
          <cell r="BJ16">
            <v>34</v>
          </cell>
          <cell r="DO16">
            <v>312</v>
          </cell>
          <cell r="DS16">
            <v>292</v>
          </cell>
        </row>
        <row r="17">
          <cell r="G17">
            <v>916</v>
          </cell>
          <cell r="O17">
            <v>305</v>
          </cell>
          <cell r="S17">
            <v>280</v>
          </cell>
          <cell r="AV17">
            <v>126</v>
          </cell>
          <cell r="BJ17">
            <v>81</v>
          </cell>
          <cell r="DO17">
            <v>326</v>
          </cell>
          <cell r="DS17">
            <v>270</v>
          </cell>
        </row>
        <row r="18">
          <cell r="G18">
            <v>622</v>
          </cell>
          <cell r="O18">
            <v>183</v>
          </cell>
          <cell r="S18">
            <v>169</v>
          </cell>
          <cell r="AV18">
            <v>47</v>
          </cell>
          <cell r="BJ18">
            <v>70</v>
          </cell>
          <cell r="DO18">
            <v>244</v>
          </cell>
          <cell r="DS18">
            <v>216</v>
          </cell>
        </row>
        <row r="19">
          <cell r="G19">
            <v>1175</v>
          </cell>
          <cell r="O19">
            <v>407</v>
          </cell>
          <cell r="S19">
            <v>338</v>
          </cell>
          <cell r="AV19">
            <v>62</v>
          </cell>
          <cell r="BJ19">
            <v>30</v>
          </cell>
          <cell r="DO19">
            <v>422</v>
          </cell>
          <cell r="DS19">
            <v>371</v>
          </cell>
        </row>
        <row r="20">
          <cell r="G20">
            <v>1004</v>
          </cell>
          <cell r="O20">
            <v>307</v>
          </cell>
          <cell r="S20">
            <v>282</v>
          </cell>
          <cell r="AV20">
            <v>72</v>
          </cell>
          <cell r="BJ20">
            <v>39</v>
          </cell>
          <cell r="DO20">
            <v>405</v>
          </cell>
          <cell r="DS20">
            <v>325</v>
          </cell>
        </row>
        <row r="21">
          <cell r="G21">
            <v>1766</v>
          </cell>
          <cell r="O21">
            <v>746</v>
          </cell>
          <cell r="S21">
            <v>667</v>
          </cell>
          <cell r="AV21">
            <v>109</v>
          </cell>
          <cell r="BJ21">
            <v>131</v>
          </cell>
          <cell r="DO21">
            <v>510</v>
          </cell>
          <cell r="DS21">
            <v>477</v>
          </cell>
        </row>
        <row r="22">
          <cell r="G22">
            <v>609</v>
          </cell>
          <cell r="O22">
            <v>306</v>
          </cell>
          <cell r="S22">
            <v>261</v>
          </cell>
          <cell r="AV22">
            <v>66</v>
          </cell>
          <cell r="BJ22">
            <v>157</v>
          </cell>
          <cell r="DO22">
            <v>177</v>
          </cell>
          <cell r="DS22">
            <v>145</v>
          </cell>
        </row>
        <row r="23">
          <cell r="G23">
            <v>810</v>
          </cell>
          <cell r="O23">
            <v>333</v>
          </cell>
          <cell r="S23">
            <v>263</v>
          </cell>
          <cell r="AV23">
            <v>77</v>
          </cell>
          <cell r="BJ23">
            <v>93</v>
          </cell>
          <cell r="DO23">
            <v>265</v>
          </cell>
          <cell r="DS23">
            <v>227</v>
          </cell>
        </row>
        <row r="24">
          <cell r="G24">
            <v>863</v>
          </cell>
          <cell r="O24">
            <v>273</v>
          </cell>
          <cell r="S24">
            <v>249</v>
          </cell>
          <cell r="AV24">
            <v>75</v>
          </cell>
          <cell r="BJ24">
            <v>17</v>
          </cell>
          <cell r="DO24">
            <v>331</v>
          </cell>
          <cell r="DS24">
            <v>280</v>
          </cell>
        </row>
        <row r="25">
          <cell r="G25">
            <v>978</v>
          </cell>
          <cell r="O25">
            <v>176</v>
          </cell>
          <cell r="S25">
            <v>171</v>
          </cell>
          <cell r="AV25">
            <v>39</v>
          </cell>
          <cell r="BJ25">
            <v>31</v>
          </cell>
          <cell r="DO25">
            <v>534</v>
          </cell>
          <cell r="DS25">
            <v>415</v>
          </cell>
        </row>
        <row r="26">
          <cell r="G26">
            <v>809</v>
          </cell>
          <cell r="O26">
            <v>242</v>
          </cell>
          <cell r="S26">
            <v>212</v>
          </cell>
          <cell r="AV26">
            <v>51</v>
          </cell>
          <cell r="BJ26">
            <v>102</v>
          </cell>
          <cell r="DO26">
            <v>368</v>
          </cell>
          <cell r="DS26">
            <v>322</v>
          </cell>
        </row>
        <row r="27">
          <cell r="G27">
            <v>1095</v>
          </cell>
          <cell r="O27">
            <v>316</v>
          </cell>
          <cell r="S27">
            <v>272</v>
          </cell>
          <cell r="AV27">
            <v>99</v>
          </cell>
          <cell r="BJ27">
            <v>105</v>
          </cell>
          <cell r="DO27">
            <v>337</v>
          </cell>
          <cell r="DS27">
            <v>290</v>
          </cell>
        </row>
        <row r="28">
          <cell r="G28">
            <v>7480</v>
          </cell>
          <cell r="O28">
            <v>2026</v>
          </cell>
          <cell r="S28">
            <v>1600</v>
          </cell>
          <cell r="AV28">
            <v>348</v>
          </cell>
          <cell r="BJ28">
            <v>104</v>
          </cell>
          <cell r="DO28">
            <v>2414</v>
          </cell>
          <cell r="DS28">
            <v>1922</v>
          </cell>
        </row>
        <row r="29">
          <cell r="G29">
            <v>2494</v>
          </cell>
          <cell r="O29">
            <v>857</v>
          </cell>
          <cell r="S29">
            <v>678</v>
          </cell>
          <cell r="AV29">
            <v>253</v>
          </cell>
          <cell r="BJ29">
            <v>189</v>
          </cell>
          <cell r="DO29">
            <v>768</v>
          </cell>
          <cell r="DS29">
            <v>668</v>
          </cell>
        </row>
        <row r="30">
          <cell r="G30">
            <v>2329</v>
          </cell>
          <cell r="O30">
            <v>1020</v>
          </cell>
          <cell r="S30">
            <v>655</v>
          </cell>
          <cell r="AV30">
            <v>171</v>
          </cell>
          <cell r="BJ30">
            <v>92</v>
          </cell>
          <cell r="DO30">
            <v>695</v>
          </cell>
          <cell r="DS30">
            <v>599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876</v>
          </cell>
          <cell r="F8">
            <v>294</v>
          </cell>
          <cell r="J8">
            <v>127</v>
          </cell>
          <cell r="K8">
            <v>27</v>
          </cell>
          <cell r="L8">
            <v>33</v>
          </cell>
          <cell r="M8">
            <v>858</v>
          </cell>
          <cell r="P8">
            <v>325</v>
          </cell>
          <cell r="T8">
            <v>318</v>
          </cell>
        </row>
        <row r="9">
          <cell r="D9">
            <v>428</v>
          </cell>
          <cell r="F9">
            <v>92</v>
          </cell>
          <cell r="J9">
            <v>23</v>
          </cell>
          <cell r="K9">
            <v>10</v>
          </cell>
          <cell r="L9">
            <v>13</v>
          </cell>
          <cell r="M9">
            <v>365</v>
          </cell>
          <cell r="P9">
            <v>175</v>
          </cell>
          <cell r="T9">
            <v>145</v>
          </cell>
        </row>
        <row r="10">
          <cell r="D10">
            <v>356</v>
          </cell>
          <cell r="F10">
            <v>100</v>
          </cell>
          <cell r="J10">
            <v>34</v>
          </cell>
          <cell r="K10">
            <v>7</v>
          </cell>
          <cell r="L10">
            <v>34</v>
          </cell>
          <cell r="M10">
            <v>344</v>
          </cell>
          <cell r="P10">
            <v>151</v>
          </cell>
          <cell r="T10">
            <v>127</v>
          </cell>
        </row>
        <row r="11">
          <cell r="D11">
            <v>571</v>
          </cell>
          <cell r="F11">
            <v>140</v>
          </cell>
          <cell r="J11">
            <v>64</v>
          </cell>
          <cell r="K11">
            <v>0</v>
          </cell>
          <cell r="L11">
            <v>20</v>
          </cell>
          <cell r="M11">
            <v>554</v>
          </cell>
          <cell r="P11">
            <v>245</v>
          </cell>
          <cell r="T11">
            <v>189</v>
          </cell>
        </row>
        <row r="12">
          <cell r="D12">
            <v>566</v>
          </cell>
          <cell r="F12">
            <v>200</v>
          </cell>
          <cell r="J12">
            <v>46</v>
          </cell>
          <cell r="K12">
            <v>51</v>
          </cell>
          <cell r="L12">
            <v>2</v>
          </cell>
          <cell r="M12">
            <v>509</v>
          </cell>
          <cell r="P12">
            <v>205</v>
          </cell>
          <cell r="T12">
            <v>165</v>
          </cell>
        </row>
        <row r="13">
          <cell r="D13">
            <v>567</v>
          </cell>
          <cell r="F13">
            <v>104</v>
          </cell>
          <cell r="J13">
            <v>66</v>
          </cell>
          <cell r="K13">
            <v>10</v>
          </cell>
          <cell r="L13">
            <v>5</v>
          </cell>
          <cell r="M13">
            <v>500</v>
          </cell>
          <cell r="P13">
            <v>236</v>
          </cell>
          <cell r="T13">
            <v>195</v>
          </cell>
        </row>
        <row r="14">
          <cell r="D14">
            <v>382</v>
          </cell>
          <cell r="F14">
            <v>88</v>
          </cell>
          <cell r="J14">
            <v>34</v>
          </cell>
          <cell r="K14">
            <v>3</v>
          </cell>
          <cell r="L14">
            <v>15</v>
          </cell>
          <cell r="M14">
            <v>336</v>
          </cell>
          <cell r="P14">
            <v>200</v>
          </cell>
          <cell r="T14">
            <v>186</v>
          </cell>
        </row>
        <row r="15">
          <cell r="D15">
            <v>466</v>
          </cell>
          <cell r="F15">
            <v>117</v>
          </cell>
          <cell r="J15">
            <v>73</v>
          </cell>
          <cell r="K15">
            <v>4</v>
          </cell>
          <cell r="L15">
            <v>22</v>
          </cell>
          <cell r="M15">
            <v>409</v>
          </cell>
          <cell r="P15">
            <v>201</v>
          </cell>
          <cell r="T15">
            <v>168</v>
          </cell>
        </row>
        <row r="16">
          <cell r="D16">
            <v>320</v>
          </cell>
          <cell r="F16">
            <v>73</v>
          </cell>
          <cell r="J16">
            <v>23</v>
          </cell>
          <cell r="K16">
            <v>62</v>
          </cell>
          <cell r="L16">
            <v>0</v>
          </cell>
          <cell r="M16">
            <v>316</v>
          </cell>
          <cell r="P16">
            <v>141</v>
          </cell>
          <cell r="T16">
            <v>126</v>
          </cell>
        </row>
        <row r="17">
          <cell r="D17">
            <v>511</v>
          </cell>
          <cell r="F17">
            <v>155</v>
          </cell>
          <cell r="J17">
            <v>41</v>
          </cell>
          <cell r="K17">
            <v>5</v>
          </cell>
          <cell r="L17">
            <v>9</v>
          </cell>
          <cell r="M17">
            <v>423</v>
          </cell>
          <cell r="P17">
            <v>177</v>
          </cell>
          <cell r="T17">
            <v>162</v>
          </cell>
        </row>
        <row r="18">
          <cell r="D18">
            <v>469</v>
          </cell>
          <cell r="F18">
            <v>81</v>
          </cell>
          <cell r="J18">
            <v>50</v>
          </cell>
          <cell r="K18">
            <v>15</v>
          </cell>
          <cell r="L18">
            <v>10</v>
          </cell>
          <cell r="M18">
            <v>427</v>
          </cell>
          <cell r="P18">
            <v>233</v>
          </cell>
          <cell r="T18">
            <v>193</v>
          </cell>
        </row>
        <row r="19">
          <cell r="D19">
            <v>945</v>
          </cell>
          <cell r="F19">
            <v>360</v>
          </cell>
          <cell r="J19">
            <v>82</v>
          </cell>
          <cell r="K19">
            <v>28</v>
          </cell>
          <cell r="L19">
            <v>78</v>
          </cell>
          <cell r="M19">
            <v>886</v>
          </cell>
          <cell r="P19">
            <v>244</v>
          </cell>
          <cell r="T19">
            <v>231</v>
          </cell>
        </row>
        <row r="20">
          <cell r="D20">
            <v>590</v>
          </cell>
          <cell r="F20">
            <v>239</v>
          </cell>
          <cell r="J20">
            <v>66</v>
          </cell>
          <cell r="K20">
            <v>87</v>
          </cell>
          <cell r="L20">
            <v>53</v>
          </cell>
          <cell r="M20">
            <v>511</v>
          </cell>
          <cell r="P20">
            <v>171</v>
          </cell>
          <cell r="T20">
            <v>140</v>
          </cell>
        </row>
        <row r="21">
          <cell r="D21">
            <v>317</v>
          </cell>
          <cell r="F21">
            <v>89</v>
          </cell>
          <cell r="J21">
            <v>53</v>
          </cell>
          <cell r="K21">
            <v>46</v>
          </cell>
          <cell r="L21">
            <v>25</v>
          </cell>
          <cell r="M21">
            <v>263</v>
          </cell>
          <cell r="P21">
            <v>117</v>
          </cell>
          <cell r="T21">
            <v>109</v>
          </cell>
        </row>
        <row r="22">
          <cell r="D22">
            <v>424</v>
          </cell>
          <cell r="F22">
            <v>119</v>
          </cell>
          <cell r="J22">
            <v>50</v>
          </cell>
          <cell r="K22">
            <v>13</v>
          </cell>
          <cell r="L22">
            <v>3</v>
          </cell>
          <cell r="M22">
            <v>420</v>
          </cell>
          <cell r="P22">
            <v>169</v>
          </cell>
          <cell r="T22">
            <v>148</v>
          </cell>
        </row>
        <row r="23">
          <cell r="D23">
            <v>519</v>
          </cell>
          <cell r="F23">
            <v>89</v>
          </cell>
          <cell r="J23">
            <v>30</v>
          </cell>
          <cell r="K23">
            <v>1</v>
          </cell>
          <cell r="L23">
            <v>16</v>
          </cell>
          <cell r="M23">
            <v>377</v>
          </cell>
          <cell r="P23">
            <v>302</v>
          </cell>
          <cell r="T23">
            <v>261</v>
          </cell>
        </row>
        <row r="24">
          <cell r="D24">
            <v>470</v>
          </cell>
          <cell r="F24">
            <v>142</v>
          </cell>
          <cell r="J24">
            <v>38</v>
          </cell>
          <cell r="K24">
            <v>7</v>
          </cell>
          <cell r="L24">
            <v>56</v>
          </cell>
          <cell r="M24">
            <v>398</v>
          </cell>
          <cell r="P24">
            <v>204</v>
          </cell>
          <cell r="T24">
            <v>188</v>
          </cell>
        </row>
        <row r="25">
          <cell r="D25">
            <v>625</v>
          </cell>
          <cell r="F25">
            <v>151</v>
          </cell>
          <cell r="J25">
            <v>69</v>
          </cell>
          <cell r="K25">
            <v>51</v>
          </cell>
          <cell r="L25">
            <v>0</v>
          </cell>
          <cell r="M25">
            <v>583</v>
          </cell>
          <cell r="P25">
            <v>180</v>
          </cell>
          <cell r="T25">
            <v>157</v>
          </cell>
        </row>
        <row r="26">
          <cell r="D26">
            <v>638</v>
          </cell>
          <cell r="F26">
            <v>102</v>
          </cell>
          <cell r="J26">
            <v>22</v>
          </cell>
          <cell r="K26">
            <v>5</v>
          </cell>
          <cell r="L26">
            <v>0</v>
          </cell>
          <cell r="M26">
            <v>477</v>
          </cell>
          <cell r="P26">
            <v>199</v>
          </cell>
          <cell r="T26">
            <v>166</v>
          </cell>
        </row>
        <row r="27">
          <cell r="D27">
            <v>648</v>
          </cell>
          <cell r="F27">
            <v>178</v>
          </cell>
          <cell r="J27">
            <v>81</v>
          </cell>
          <cell r="K27">
            <v>6</v>
          </cell>
          <cell r="L27">
            <v>63</v>
          </cell>
          <cell r="M27">
            <v>627</v>
          </cell>
          <cell r="P27">
            <v>230</v>
          </cell>
          <cell r="T27">
            <v>215</v>
          </cell>
        </row>
        <row r="28">
          <cell r="D28">
            <v>625</v>
          </cell>
          <cell r="F28">
            <v>164</v>
          </cell>
          <cell r="J28">
            <v>56</v>
          </cell>
          <cell r="K28">
            <v>15</v>
          </cell>
          <cell r="L28">
            <v>1</v>
          </cell>
          <cell r="M28">
            <v>618</v>
          </cell>
          <cell r="P28">
            <v>202</v>
          </cell>
          <cell r="T28">
            <v>181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7</v>
          </cell>
          <cell r="G8">
            <v>0</v>
          </cell>
        </row>
        <row r="9">
          <cell r="D9">
            <v>42</v>
          </cell>
          <cell r="G9">
            <v>0</v>
          </cell>
        </row>
        <row r="10">
          <cell r="D10">
            <v>15</v>
          </cell>
          <cell r="G10">
            <v>0</v>
          </cell>
        </row>
        <row r="11">
          <cell r="D11">
            <v>27</v>
          </cell>
          <cell r="G11">
            <v>0</v>
          </cell>
        </row>
        <row r="12">
          <cell r="D12">
            <v>7</v>
          </cell>
          <cell r="G12">
            <v>0</v>
          </cell>
        </row>
        <row r="13">
          <cell r="D13">
            <v>41</v>
          </cell>
          <cell r="G13">
            <v>0</v>
          </cell>
        </row>
        <row r="14">
          <cell r="D14">
            <v>1</v>
          </cell>
          <cell r="G14">
            <v>0</v>
          </cell>
        </row>
        <row r="15">
          <cell r="D15">
            <v>16</v>
          </cell>
          <cell r="G15">
            <v>0</v>
          </cell>
        </row>
        <row r="16">
          <cell r="D16">
            <v>8</v>
          </cell>
          <cell r="G16">
            <v>0</v>
          </cell>
        </row>
        <row r="17">
          <cell r="D17">
            <v>25</v>
          </cell>
          <cell r="G17">
            <v>0</v>
          </cell>
        </row>
        <row r="18">
          <cell r="D18">
            <v>3</v>
          </cell>
          <cell r="G18">
            <v>0</v>
          </cell>
        </row>
        <row r="19">
          <cell r="D19">
            <v>42</v>
          </cell>
          <cell r="G19">
            <v>0</v>
          </cell>
        </row>
        <row r="20">
          <cell r="D20">
            <v>43</v>
          </cell>
          <cell r="G20">
            <v>15</v>
          </cell>
        </row>
        <row r="21">
          <cell r="D21">
            <v>21</v>
          </cell>
          <cell r="G21">
            <v>0</v>
          </cell>
        </row>
        <row r="22">
          <cell r="D22">
            <v>16</v>
          </cell>
          <cell r="G22">
            <v>0</v>
          </cell>
        </row>
        <row r="23">
          <cell r="D23">
            <v>3</v>
          </cell>
          <cell r="G23">
            <v>0</v>
          </cell>
        </row>
        <row r="24">
          <cell r="D24">
            <v>19</v>
          </cell>
          <cell r="G24">
            <v>0</v>
          </cell>
        </row>
        <row r="25">
          <cell r="D25">
            <v>24</v>
          </cell>
          <cell r="G25">
            <v>0</v>
          </cell>
        </row>
        <row r="26">
          <cell r="D26">
            <v>65</v>
          </cell>
          <cell r="G26">
            <v>0</v>
          </cell>
        </row>
        <row r="27">
          <cell r="D27">
            <v>46</v>
          </cell>
          <cell r="G27">
            <v>0</v>
          </cell>
        </row>
        <row r="28">
          <cell r="D28">
            <v>138</v>
          </cell>
          <cell r="G28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209</v>
          </cell>
          <cell r="F8">
            <v>34</v>
          </cell>
          <cell r="J8">
            <v>7</v>
          </cell>
          <cell r="K8">
            <v>3</v>
          </cell>
          <cell r="L8">
            <v>4</v>
          </cell>
          <cell r="P8">
            <v>86</v>
          </cell>
          <cell r="T8">
            <v>80</v>
          </cell>
        </row>
        <row r="9">
          <cell r="D9">
            <v>125</v>
          </cell>
          <cell r="F9">
            <v>26</v>
          </cell>
          <cell r="J9">
            <v>3</v>
          </cell>
          <cell r="K9">
            <v>0</v>
          </cell>
          <cell r="L9">
            <v>7</v>
          </cell>
          <cell r="P9">
            <v>44</v>
          </cell>
          <cell r="T9">
            <v>41</v>
          </cell>
        </row>
        <row r="10">
          <cell r="D10">
            <v>87</v>
          </cell>
          <cell r="F10">
            <v>12</v>
          </cell>
          <cell r="J10">
            <v>0</v>
          </cell>
          <cell r="K10">
            <v>1</v>
          </cell>
          <cell r="L10">
            <v>0</v>
          </cell>
          <cell r="P10">
            <v>46</v>
          </cell>
          <cell r="T10">
            <v>39</v>
          </cell>
        </row>
        <row r="11">
          <cell r="D11">
            <v>190</v>
          </cell>
          <cell r="F11">
            <v>24</v>
          </cell>
          <cell r="J11">
            <v>6</v>
          </cell>
          <cell r="K11">
            <v>0</v>
          </cell>
          <cell r="L11">
            <v>1</v>
          </cell>
          <cell r="P11">
            <v>89</v>
          </cell>
          <cell r="T11">
            <v>72</v>
          </cell>
        </row>
        <row r="12">
          <cell r="D12">
            <v>117</v>
          </cell>
          <cell r="F12">
            <v>25</v>
          </cell>
          <cell r="J12">
            <v>4</v>
          </cell>
          <cell r="K12">
            <v>4</v>
          </cell>
          <cell r="L12">
            <v>4</v>
          </cell>
          <cell r="P12">
            <v>55</v>
          </cell>
          <cell r="T12">
            <v>45</v>
          </cell>
        </row>
        <row r="13">
          <cell r="D13">
            <v>106</v>
          </cell>
          <cell r="F13">
            <v>21</v>
          </cell>
          <cell r="J13">
            <v>4</v>
          </cell>
          <cell r="K13">
            <v>0</v>
          </cell>
          <cell r="L13">
            <v>0</v>
          </cell>
          <cell r="P13">
            <v>38</v>
          </cell>
          <cell r="T13">
            <v>31</v>
          </cell>
        </row>
        <row r="14">
          <cell r="D14">
            <v>61</v>
          </cell>
          <cell r="F14">
            <v>6</v>
          </cell>
          <cell r="J14">
            <v>1</v>
          </cell>
          <cell r="K14">
            <v>1</v>
          </cell>
          <cell r="L14">
            <v>2</v>
          </cell>
          <cell r="P14">
            <v>36</v>
          </cell>
          <cell r="T14">
            <v>32</v>
          </cell>
        </row>
        <row r="15">
          <cell r="D15">
            <v>99</v>
          </cell>
          <cell r="F15">
            <v>22</v>
          </cell>
          <cell r="J15">
            <v>12</v>
          </cell>
          <cell r="K15">
            <v>1</v>
          </cell>
          <cell r="L15">
            <v>1</v>
          </cell>
          <cell r="P15">
            <v>44</v>
          </cell>
          <cell r="T15">
            <v>34</v>
          </cell>
        </row>
        <row r="16">
          <cell r="D16">
            <v>127</v>
          </cell>
          <cell r="F16">
            <v>28</v>
          </cell>
          <cell r="J16">
            <v>3</v>
          </cell>
          <cell r="K16">
            <v>8</v>
          </cell>
          <cell r="L16">
            <v>0</v>
          </cell>
          <cell r="P16">
            <v>43</v>
          </cell>
          <cell r="T16">
            <v>38</v>
          </cell>
        </row>
        <row r="17">
          <cell r="D17">
            <v>136</v>
          </cell>
          <cell r="F17">
            <v>22</v>
          </cell>
          <cell r="J17">
            <v>1</v>
          </cell>
          <cell r="K17">
            <v>0</v>
          </cell>
          <cell r="L17">
            <v>4</v>
          </cell>
          <cell r="P17">
            <v>52</v>
          </cell>
          <cell r="T17">
            <v>46</v>
          </cell>
        </row>
        <row r="18">
          <cell r="D18">
            <v>123</v>
          </cell>
          <cell r="F18">
            <v>19</v>
          </cell>
          <cell r="J18">
            <v>5</v>
          </cell>
          <cell r="K18">
            <v>5</v>
          </cell>
          <cell r="L18">
            <v>2</v>
          </cell>
          <cell r="P18">
            <v>49</v>
          </cell>
          <cell r="T18">
            <v>40</v>
          </cell>
        </row>
        <row r="19">
          <cell r="D19">
            <v>198</v>
          </cell>
          <cell r="F19">
            <v>22</v>
          </cell>
          <cell r="J19">
            <v>2</v>
          </cell>
          <cell r="K19">
            <v>0</v>
          </cell>
          <cell r="L19">
            <v>1</v>
          </cell>
          <cell r="P19">
            <v>92</v>
          </cell>
          <cell r="T19">
            <v>91</v>
          </cell>
        </row>
        <row r="20">
          <cell r="D20">
            <v>110</v>
          </cell>
          <cell r="F20">
            <v>39</v>
          </cell>
          <cell r="J20">
            <v>4</v>
          </cell>
          <cell r="K20">
            <v>7</v>
          </cell>
          <cell r="L20">
            <v>8</v>
          </cell>
          <cell r="P20">
            <v>30</v>
          </cell>
          <cell r="T20">
            <v>26</v>
          </cell>
        </row>
        <row r="21">
          <cell r="D21">
            <v>83</v>
          </cell>
          <cell r="F21">
            <v>16</v>
          </cell>
          <cell r="J21">
            <v>3</v>
          </cell>
          <cell r="K21">
            <v>3</v>
          </cell>
          <cell r="L21">
            <v>1</v>
          </cell>
          <cell r="P21">
            <v>21</v>
          </cell>
          <cell r="T21">
            <v>21</v>
          </cell>
        </row>
        <row r="22">
          <cell r="D22">
            <v>106</v>
          </cell>
          <cell r="F22">
            <v>19</v>
          </cell>
          <cell r="J22">
            <v>2</v>
          </cell>
          <cell r="K22">
            <v>1</v>
          </cell>
          <cell r="L22">
            <v>0</v>
          </cell>
          <cell r="P22">
            <v>38</v>
          </cell>
          <cell r="T22">
            <v>39</v>
          </cell>
        </row>
        <row r="23">
          <cell r="D23">
            <v>86</v>
          </cell>
          <cell r="F23">
            <v>7</v>
          </cell>
          <cell r="J23">
            <v>2</v>
          </cell>
          <cell r="K23">
            <v>0</v>
          </cell>
          <cell r="L23">
            <v>1</v>
          </cell>
          <cell r="P23">
            <v>85</v>
          </cell>
          <cell r="T23">
            <v>31</v>
          </cell>
        </row>
        <row r="24">
          <cell r="D24">
            <v>157</v>
          </cell>
          <cell r="F24">
            <v>24</v>
          </cell>
          <cell r="J24">
            <v>11</v>
          </cell>
          <cell r="K24">
            <v>0</v>
          </cell>
          <cell r="L24">
            <v>12</v>
          </cell>
          <cell r="P24">
            <v>56</v>
          </cell>
          <cell r="T24">
            <v>76</v>
          </cell>
        </row>
        <row r="25">
          <cell r="D25">
            <v>174</v>
          </cell>
          <cell r="F25">
            <v>28</v>
          </cell>
          <cell r="J25">
            <v>10</v>
          </cell>
          <cell r="K25">
            <v>18</v>
          </cell>
          <cell r="L25">
            <v>0</v>
          </cell>
          <cell r="P25">
            <v>46</v>
          </cell>
          <cell r="T25">
            <v>47</v>
          </cell>
        </row>
        <row r="26">
          <cell r="D26">
            <v>2234</v>
          </cell>
          <cell r="F26">
            <v>330</v>
          </cell>
          <cell r="J26">
            <v>72</v>
          </cell>
          <cell r="K26">
            <v>22</v>
          </cell>
          <cell r="L26">
            <v>0</v>
          </cell>
          <cell r="P26">
            <v>821</v>
          </cell>
          <cell r="T26">
            <v>670</v>
          </cell>
        </row>
        <row r="27">
          <cell r="D27">
            <v>485</v>
          </cell>
          <cell r="F27">
            <v>89</v>
          </cell>
          <cell r="J27">
            <v>21</v>
          </cell>
          <cell r="K27">
            <v>14</v>
          </cell>
          <cell r="L27">
            <v>18</v>
          </cell>
          <cell r="P27">
            <v>167</v>
          </cell>
          <cell r="T27">
            <v>139</v>
          </cell>
        </row>
        <row r="28">
          <cell r="D28">
            <v>417</v>
          </cell>
          <cell r="F28">
            <v>86</v>
          </cell>
          <cell r="J28">
            <v>14</v>
          </cell>
          <cell r="K28">
            <v>1</v>
          </cell>
          <cell r="L28">
            <v>1</v>
          </cell>
          <cell r="P28">
            <v>139</v>
          </cell>
          <cell r="T28">
            <v>117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0</v>
          </cell>
          <cell r="G8">
            <v>0</v>
          </cell>
        </row>
        <row r="9">
          <cell r="D9">
            <v>1</v>
          </cell>
          <cell r="G9">
            <v>0</v>
          </cell>
        </row>
        <row r="10">
          <cell r="D10">
            <v>0</v>
          </cell>
          <cell r="G10">
            <v>0</v>
          </cell>
        </row>
        <row r="11">
          <cell r="D11">
            <v>1</v>
          </cell>
          <cell r="G11">
            <v>0</v>
          </cell>
        </row>
        <row r="12">
          <cell r="D12">
            <v>0</v>
          </cell>
          <cell r="G12">
            <v>0</v>
          </cell>
        </row>
        <row r="13">
          <cell r="D13">
            <v>1</v>
          </cell>
          <cell r="G13">
            <v>0</v>
          </cell>
        </row>
        <row r="14">
          <cell r="D14">
            <v>0</v>
          </cell>
          <cell r="G14">
            <v>0</v>
          </cell>
        </row>
        <row r="15">
          <cell r="D15">
            <v>2</v>
          </cell>
          <cell r="G15">
            <v>0</v>
          </cell>
        </row>
        <row r="16">
          <cell r="D16">
            <v>1</v>
          </cell>
          <cell r="G16">
            <v>0</v>
          </cell>
        </row>
        <row r="17">
          <cell r="D17">
            <v>1</v>
          </cell>
          <cell r="G17">
            <v>0</v>
          </cell>
        </row>
        <row r="18">
          <cell r="D18">
            <v>3</v>
          </cell>
          <cell r="G18">
            <v>0</v>
          </cell>
        </row>
        <row r="19">
          <cell r="D19">
            <v>1</v>
          </cell>
          <cell r="G19">
            <v>0</v>
          </cell>
        </row>
        <row r="20">
          <cell r="D20">
            <v>1</v>
          </cell>
          <cell r="G20">
            <v>1</v>
          </cell>
        </row>
        <row r="21">
          <cell r="D21">
            <v>1</v>
          </cell>
          <cell r="G21">
            <v>0</v>
          </cell>
        </row>
        <row r="22">
          <cell r="D22">
            <v>0</v>
          </cell>
          <cell r="G22">
            <v>0</v>
          </cell>
        </row>
        <row r="23">
          <cell r="D23">
            <v>0</v>
          </cell>
          <cell r="G23">
            <v>0</v>
          </cell>
        </row>
        <row r="24">
          <cell r="D24">
            <v>0</v>
          </cell>
          <cell r="G24">
            <v>0</v>
          </cell>
        </row>
        <row r="25">
          <cell r="D25">
            <v>0</v>
          </cell>
          <cell r="G25">
            <v>0</v>
          </cell>
        </row>
        <row r="26">
          <cell r="D26">
            <v>19</v>
          </cell>
          <cell r="G26">
            <v>0</v>
          </cell>
        </row>
        <row r="27">
          <cell r="D27">
            <v>7</v>
          </cell>
          <cell r="G27">
            <v>0</v>
          </cell>
        </row>
        <row r="28">
          <cell r="D28">
            <v>10</v>
          </cell>
          <cell r="G28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11"/>
      <sheetName val="1"/>
      <sheetName val="2"/>
      <sheetName val="3"/>
      <sheetName val="4"/>
      <sheetName val="5"/>
      <sheetName val="6"/>
      <sheetName val="Лист1"/>
      <sheetName val="Історія змін"/>
    </sheetNames>
    <sheetDataSet>
      <sheetData sheetId="0"/>
      <sheetData sheetId="1">
        <row r="11">
          <cell r="C11">
            <v>1892</v>
          </cell>
          <cell r="D11">
            <v>200</v>
          </cell>
          <cell r="E11">
            <v>104</v>
          </cell>
          <cell r="I11">
            <v>990</v>
          </cell>
          <cell r="J11">
            <v>513</v>
          </cell>
          <cell r="L11">
            <v>7</v>
          </cell>
          <cell r="M11">
            <v>14</v>
          </cell>
        </row>
        <row r="12">
          <cell r="C12">
            <v>730</v>
          </cell>
          <cell r="D12">
            <v>101</v>
          </cell>
          <cell r="E12">
            <v>47</v>
          </cell>
          <cell r="I12">
            <v>417</v>
          </cell>
          <cell r="J12">
            <v>175</v>
          </cell>
          <cell r="L12">
            <v>1</v>
          </cell>
          <cell r="M12">
            <v>12</v>
          </cell>
        </row>
        <row r="13">
          <cell r="C13">
            <v>706</v>
          </cell>
          <cell r="D13">
            <v>82</v>
          </cell>
          <cell r="E13">
            <v>36</v>
          </cell>
          <cell r="I13">
            <v>426</v>
          </cell>
          <cell r="J13">
            <v>160</v>
          </cell>
          <cell r="L13">
            <v>2</v>
          </cell>
          <cell r="M13">
            <v>16</v>
          </cell>
        </row>
        <row r="14">
          <cell r="C14">
            <v>1303</v>
          </cell>
          <cell r="D14">
            <v>182</v>
          </cell>
          <cell r="E14">
            <v>76</v>
          </cell>
          <cell r="I14">
            <v>816</v>
          </cell>
          <cell r="J14">
            <v>312</v>
          </cell>
          <cell r="L14">
            <v>1</v>
          </cell>
          <cell r="M14">
            <v>13</v>
          </cell>
        </row>
        <row r="15">
          <cell r="C15">
            <v>850</v>
          </cell>
          <cell r="D15">
            <v>107</v>
          </cell>
          <cell r="E15">
            <v>36</v>
          </cell>
          <cell r="I15">
            <v>397</v>
          </cell>
          <cell r="J15">
            <v>222</v>
          </cell>
          <cell r="L15">
            <v>6</v>
          </cell>
          <cell r="M15">
            <v>16</v>
          </cell>
        </row>
        <row r="16">
          <cell r="C16">
            <v>944</v>
          </cell>
          <cell r="D16">
            <v>89</v>
          </cell>
          <cell r="E16">
            <v>41</v>
          </cell>
          <cell r="I16">
            <v>514</v>
          </cell>
          <cell r="J16">
            <v>213</v>
          </cell>
          <cell r="L16">
            <v>5</v>
          </cell>
          <cell r="M16">
            <v>5</v>
          </cell>
        </row>
        <row r="17">
          <cell r="C17">
            <v>520</v>
          </cell>
          <cell r="D17">
            <v>57</v>
          </cell>
          <cell r="E17">
            <v>27</v>
          </cell>
          <cell r="I17">
            <v>278</v>
          </cell>
          <cell r="J17">
            <v>74</v>
          </cell>
          <cell r="L17">
            <v>3</v>
          </cell>
          <cell r="M17">
            <v>4</v>
          </cell>
        </row>
        <row r="18">
          <cell r="C18">
            <v>817</v>
          </cell>
          <cell r="D18">
            <v>86</v>
          </cell>
          <cell r="E18">
            <v>41</v>
          </cell>
          <cell r="I18">
            <v>472</v>
          </cell>
          <cell r="J18">
            <v>245</v>
          </cell>
          <cell r="L18">
            <v>1</v>
          </cell>
          <cell r="M18">
            <v>1</v>
          </cell>
        </row>
        <row r="19">
          <cell r="C19">
            <v>614</v>
          </cell>
          <cell r="D19">
            <v>126</v>
          </cell>
          <cell r="E19">
            <v>57</v>
          </cell>
          <cell r="I19">
            <v>312</v>
          </cell>
          <cell r="J19">
            <v>167</v>
          </cell>
          <cell r="L19">
            <v>3</v>
          </cell>
          <cell r="M19">
            <v>3</v>
          </cell>
        </row>
        <row r="20">
          <cell r="C20">
            <v>982</v>
          </cell>
          <cell r="D20">
            <v>104</v>
          </cell>
          <cell r="E20">
            <v>42</v>
          </cell>
          <cell r="I20">
            <v>518</v>
          </cell>
          <cell r="J20">
            <v>238</v>
          </cell>
          <cell r="L20">
            <v>2</v>
          </cell>
          <cell r="M20">
            <v>2</v>
          </cell>
        </row>
        <row r="21">
          <cell r="C21">
            <v>902</v>
          </cell>
          <cell r="D21">
            <v>105</v>
          </cell>
          <cell r="E21">
            <v>51</v>
          </cell>
          <cell r="I21">
            <v>482</v>
          </cell>
          <cell r="J21">
            <v>215</v>
          </cell>
          <cell r="L21">
            <v>2</v>
          </cell>
          <cell r="M21">
            <v>0</v>
          </cell>
        </row>
        <row r="22">
          <cell r="C22">
            <v>1660</v>
          </cell>
          <cell r="D22">
            <v>190</v>
          </cell>
          <cell r="E22">
            <v>93</v>
          </cell>
          <cell r="I22">
            <v>860</v>
          </cell>
          <cell r="J22">
            <v>462</v>
          </cell>
          <cell r="L22">
            <v>9</v>
          </cell>
          <cell r="M22">
            <v>16</v>
          </cell>
        </row>
        <row r="23">
          <cell r="C23">
            <v>529</v>
          </cell>
          <cell r="D23">
            <v>92</v>
          </cell>
          <cell r="E23">
            <v>26</v>
          </cell>
          <cell r="I23">
            <v>322</v>
          </cell>
          <cell r="J23">
            <v>123</v>
          </cell>
          <cell r="L23">
            <v>1</v>
          </cell>
          <cell r="M23">
            <v>2</v>
          </cell>
        </row>
        <row r="24">
          <cell r="C24">
            <v>673</v>
          </cell>
          <cell r="D24">
            <v>70</v>
          </cell>
          <cell r="E24">
            <v>28</v>
          </cell>
          <cell r="I24">
            <v>320</v>
          </cell>
          <cell r="J24">
            <v>193</v>
          </cell>
          <cell r="L24">
            <v>1</v>
          </cell>
          <cell r="M24">
            <v>4</v>
          </cell>
        </row>
        <row r="25">
          <cell r="C25">
            <v>857</v>
          </cell>
          <cell r="D25">
            <v>106</v>
          </cell>
          <cell r="E25">
            <v>33</v>
          </cell>
          <cell r="I25">
            <v>452</v>
          </cell>
          <cell r="J25">
            <v>258</v>
          </cell>
          <cell r="L25">
            <v>4</v>
          </cell>
          <cell r="M25">
            <v>0</v>
          </cell>
        </row>
        <row r="26">
          <cell r="C26">
            <v>749</v>
          </cell>
          <cell r="D26">
            <v>53</v>
          </cell>
          <cell r="E26">
            <v>39</v>
          </cell>
          <cell r="I26">
            <v>364</v>
          </cell>
          <cell r="J26">
            <v>163</v>
          </cell>
          <cell r="L26">
            <v>2</v>
          </cell>
          <cell r="M26">
            <v>0</v>
          </cell>
        </row>
        <row r="27">
          <cell r="C27">
            <v>689</v>
          </cell>
          <cell r="D27">
            <v>140</v>
          </cell>
          <cell r="E27">
            <v>29</v>
          </cell>
          <cell r="I27">
            <v>361</v>
          </cell>
          <cell r="J27">
            <v>169</v>
          </cell>
          <cell r="L27">
            <v>4</v>
          </cell>
          <cell r="M27">
            <v>13</v>
          </cell>
        </row>
        <row r="28">
          <cell r="C28">
            <v>1017</v>
          </cell>
          <cell r="D28">
            <v>160</v>
          </cell>
          <cell r="E28">
            <v>77</v>
          </cell>
          <cell r="I28">
            <v>618</v>
          </cell>
          <cell r="J28">
            <v>288</v>
          </cell>
          <cell r="L28">
            <v>1</v>
          </cell>
          <cell r="M28">
            <v>2</v>
          </cell>
        </row>
        <row r="29">
          <cell r="C29">
            <v>5597</v>
          </cell>
          <cell r="D29">
            <v>1675</v>
          </cell>
          <cell r="E29">
            <v>383</v>
          </cell>
          <cell r="I29">
            <v>3692</v>
          </cell>
          <cell r="J29">
            <v>1692</v>
          </cell>
          <cell r="L29">
            <v>36</v>
          </cell>
          <cell r="M29">
            <v>157</v>
          </cell>
        </row>
        <row r="30">
          <cell r="C30">
            <v>2402</v>
          </cell>
          <cell r="D30">
            <v>468</v>
          </cell>
          <cell r="E30">
            <v>212</v>
          </cell>
          <cell r="I30">
            <v>1446</v>
          </cell>
          <cell r="J30">
            <v>642</v>
          </cell>
          <cell r="L30">
            <v>4</v>
          </cell>
          <cell r="M30">
            <v>22</v>
          </cell>
        </row>
        <row r="31">
          <cell r="C31">
            <v>2278</v>
          </cell>
          <cell r="D31">
            <v>414</v>
          </cell>
          <cell r="E31">
            <v>131</v>
          </cell>
          <cell r="I31">
            <v>1391</v>
          </cell>
          <cell r="J31">
            <v>645</v>
          </cell>
          <cell r="L31">
            <v>16</v>
          </cell>
          <cell r="M31">
            <v>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108</v>
          </cell>
          <cell r="F8">
            <v>19</v>
          </cell>
          <cell r="J8">
            <v>5</v>
          </cell>
          <cell r="K8">
            <v>3</v>
          </cell>
          <cell r="L8">
            <v>3</v>
          </cell>
          <cell r="P8">
            <v>40</v>
          </cell>
          <cell r="T8">
            <v>39</v>
          </cell>
        </row>
        <row r="9">
          <cell r="D9">
            <v>56</v>
          </cell>
          <cell r="F9">
            <v>10</v>
          </cell>
          <cell r="J9">
            <v>3</v>
          </cell>
          <cell r="K9">
            <v>0</v>
          </cell>
          <cell r="L9">
            <v>1</v>
          </cell>
          <cell r="P9">
            <v>22</v>
          </cell>
          <cell r="T9">
            <v>19</v>
          </cell>
        </row>
        <row r="10">
          <cell r="D10">
            <v>38</v>
          </cell>
          <cell r="F10">
            <v>5</v>
          </cell>
          <cell r="J10">
            <v>0</v>
          </cell>
          <cell r="K10">
            <v>1</v>
          </cell>
          <cell r="L10">
            <v>0</v>
          </cell>
          <cell r="P10">
            <v>20</v>
          </cell>
          <cell r="T10">
            <v>17</v>
          </cell>
        </row>
        <row r="11">
          <cell r="D11">
            <v>79</v>
          </cell>
          <cell r="F11">
            <v>6</v>
          </cell>
          <cell r="J11">
            <v>3</v>
          </cell>
          <cell r="K11">
            <v>0</v>
          </cell>
          <cell r="L11">
            <v>0</v>
          </cell>
          <cell r="P11">
            <v>43</v>
          </cell>
          <cell r="T11">
            <v>40</v>
          </cell>
        </row>
        <row r="12">
          <cell r="D12">
            <v>38</v>
          </cell>
          <cell r="F12">
            <v>9</v>
          </cell>
          <cell r="J12">
            <v>3</v>
          </cell>
          <cell r="K12">
            <v>1</v>
          </cell>
          <cell r="L12">
            <v>0</v>
          </cell>
          <cell r="P12">
            <v>17</v>
          </cell>
          <cell r="T12">
            <v>14</v>
          </cell>
        </row>
        <row r="13">
          <cell r="D13">
            <v>49</v>
          </cell>
          <cell r="F13">
            <v>9</v>
          </cell>
          <cell r="J13">
            <v>4</v>
          </cell>
          <cell r="K13">
            <v>0</v>
          </cell>
          <cell r="L13">
            <v>0</v>
          </cell>
          <cell r="P13">
            <v>21</v>
          </cell>
          <cell r="T13">
            <v>17</v>
          </cell>
        </row>
        <row r="14">
          <cell r="D14">
            <v>30</v>
          </cell>
          <cell r="F14">
            <v>3</v>
          </cell>
          <cell r="J14">
            <v>1</v>
          </cell>
          <cell r="K14">
            <v>0</v>
          </cell>
          <cell r="L14">
            <v>0</v>
          </cell>
          <cell r="P14">
            <v>18</v>
          </cell>
          <cell r="T14">
            <v>17</v>
          </cell>
        </row>
        <row r="15">
          <cell r="D15">
            <v>51</v>
          </cell>
          <cell r="F15">
            <v>8</v>
          </cell>
          <cell r="J15">
            <v>4</v>
          </cell>
          <cell r="K15">
            <v>0</v>
          </cell>
          <cell r="L15">
            <v>0</v>
          </cell>
          <cell r="P15">
            <v>27</v>
          </cell>
          <cell r="T15">
            <v>22</v>
          </cell>
        </row>
        <row r="16">
          <cell r="D16">
            <v>57</v>
          </cell>
          <cell r="F16">
            <v>14</v>
          </cell>
          <cell r="J16">
            <v>2</v>
          </cell>
          <cell r="K16">
            <v>0</v>
          </cell>
          <cell r="L16">
            <v>0</v>
          </cell>
          <cell r="P16">
            <v>21</v>
          </cell>
          <cell r="T16">
            <v>18</v>
          </cell>
        </row>
        <row r="17">
          <cell r="D17">
            <v>52</v>
          </cell>
          <cell r="F17">
            <v>12</v>
          </cell>
          <cell r="J17">
            <v>1</v>
          </cell>
          <cell r="K17">
            <v>0</v>
          </cell>
          <cell r="L17">
            <v>2</v>
          </cell>
          <cell r="P17">
            <v>23</v>
          </cell>
          <cell r="T17">
            <v>21</v>
          </cell>
        </row>
        <row r="18">
          <cell r="D18">
            <v>61</v>
          </cell>
          <cell r="F18">
            <v>9</v>
          </cell>
          <cell r="J18">
            <v>2</v>
          </cell>
          <cell r="K18">
            <v>0</v>
          </cell>
          <cell r="L18">
            <v>1</v>
          </cell>
          <cell r="P18">
            <v>24</v>
          </cell>
          <cell r="T18">
            <v>22</v>
          </cell>
        </row>
        <row r="19">
          <cell r="D19">
            <v>98</v>
          </cell>
          <cell r="F19">
            <v>12</v>
          </cell>
          <cell r="J19">
            <v>1</v>
          </cell>
          <cell r="K19">
            <v>0</v>
          </cell>
          <cell r="L19">
            <v>1</v>
          </cell>
          <cell r="P19">
            <v>50</v>
          </cell>
          <cell r="T19">
            <v>50</v>
          </cell>
        </row>
        <row r="20">
          <cell r="D20">
            <v>34</v>
          </cell>
          <cell r="F20">
            <v>8</v>
          </cell>
          <cell r="J20">
            <v>3</v>
          </cell>
          <cell r="K20">
            <v>7</v>
          </cell>
          <cell r="L20">
            <v>0</v>
          </cell>
          <cell r="P20">
            <v>15</v>
          </cell>
          <cell r="T20">
            <v>14</v>
          </cell>
        </row>
        <row r="21">
          <cell r="D21">
            <v>30</v>
          </cell>
          <cell r="F21">
            <v>5</v>
          </cell>
          <cell r="J21">
            <v>2</v>
          </cell>
          <cell r="K21">
            <v>3</v>
          </cell>
          <cell r="L21">
            <v>0</v>
          </cell>
          <cell r="P21">
            <v>12</v>
          </cell>
          <cell r="T21">
            <v>12</v>
          </cell>
        </row>
        <row r="22">
          <cell r="D22">
            <v>33</v>
          </cell>
          <cell r="F22">
            <v>5</v>
          </cell>
          <cell r="J22">
            <v>0</v>
          </cell>
          <cell r="K22">
            <v>0</v>
          </cell>
          <cell r="L22">
            <v>0</v>
          </cell>
          <cell r="P22">
            <v>14</v>
          </cell>
          <cell r="T22">
            <v>11</v>
          </cell>
        </row>
        <row r="23">
          <cell r="D23">
            <v>43</v>
          </cell>
          <cell r="F23">
            <v>2</v>
          </cell>
          <cell r="J23">
            <v>2</v>
          </cell>
          <cell r="K23">
            <v>0</v>
          </cell>
          <cell r="L23">
            <v>0</v>
          </cell>
          <cell r="P23">
            <v>23</v>
          </cell>
          <cell r="T23">
            <v>21</v>
          </cell>
        </row>
        <row r="24">
          <cell r="D24">
            <v>36</v>
          </cell>
          <cell r="F24">
            <v>4</v>
          </cell>
          <cell r="J24">
            <v>4</v>
          </cell>
          <cell r="K24">
            <v>0</v>
          </cell>
          <cell r="L24">
            <v>6</v>
          </cell>
          <cell r="P24">
            <v>17</v>
          </cell>
          <cell r="T24">
            <v>16</v>
          </cell>
        </row>
        <row r="25">
          <cell r="D25">
            <v>81</v>
          </cell>
          <cell r="F25">
            <v>11</v>
          </cell>
          <cell r="J25">
            <v>6</v>
          </cell>
          <cell r="K25">
            <v>12</v>
          </cell>
          <cell r="L25">
            <v>0</v>
          </cell>
          <cell r="P25">
            <v>33</v>
          </cell>
          <cell r="T25">
            <v>29</v>
          </cell>
        </row>
        <row r="26">
          <cell r="D26">
            <v>472</v>
          </cell>
          <cell r="F26">
            <v>59</v>
          </cell>
          <cell r="J26">
            <v>11</v>
          </cell>
          <cell r="K26">
            <v>1</v>
          </cell>
          <cell r="L26">
            <v>0</v>
          </cell>
          <cell r="P26">
            <v>177</v>
          </cell>
          <cell r="T26">
            <v>162</v>
          </cell>
        </row>
        <row r="27">
          <cell r="D27">
            <v>217</v>
          </cell>
          <cell r="F27">
            <v>44</v>
          </cell>
          <cell r="J27">
            <v>12</v>
          </cell>
          <cell r="K27">
            <v>2</v>
          </cell>
          <cell r="L27">
            <v>8</v>
          </cell>
          <cell r="P27">
            <v>93</v>
          </cell>
          <cell r="T27">
            <v>77</v>
          </cell>
        </row>
        <row r="28">
          <cell r="D28">
            <v>132</v>
          </cell>
          <cell r="F28">
            <v>25</v>
          </cell>
          <cell r="J28">
            <v>6</v>
          </cell>
          <cell r="K28">
            <v>0</v>
          </cell>
          <cell r="L28">
            <v>0</v>
          </cell>
          <cell r="P28">
            <v>46</v>
          </cell>
          <cell r="T28">
            <v>42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0</v>
          </cell>
          <cell r="G8">
            <v>0</v>
          </cell>
        </row>
        <row r="9">
          <cell r="D9">
            <v>0</v>
          </cell>
          <cell r="G9">
            <v>0</v>
          </cell>
        </row>
        <row r="10">
          <cell r="D10">
            <v>0</v>
          </cell>
          <cell r="G10">
            <v>0</v>
          </cell>
        </row>
        <row r="11">
          <cell r="D11">
            <v>0</v>
          </cell>
          <cell r="G11">
            <v>0</v>
          </cell>
        </row>
        <row r="12">
          <cell r="D12">
            <v>0</v>
          </cell>
          <cell r="G12">
            <v>0</v>
          </cell>
        </row>
        <row r="13">
          <cell r="D13">
            <v>0</v>
          </cell>
          <cell r="G13">
            <v>0</v>
          </cell>
        </row>
        <row r="14">
          <cell r="D14">
            <v>0</v>
          </cell>
          <cell r="G14">
            <v>0</v>
          </cell>
        </row>
        <row r="15">
          <cell r="D15">
            <v>1</v>
          </cell>
          <cell r="G15">
            <v>0</v>
          </cell>
        </row>
        <row r="16">
          <cell r="D16">
            <v>1</v>
          </cell>
          <cell r="G16">
            <v>0</v>
          </cell>
        </row>
        <row r="17">
          <cell r="D17">
            <v>1</v>
          </cell>
          <cell r="G17">
            <v>0</v>
          </cell>
        </row>
        <row r="18">
          <cell r="D18">
            <v>2</v>
          </cell>
          <cell r="G18">
            <v>0</v>
          </cell>
        </row>
        <row r="19">
          <cell r="D19">
            <v>0</v>
          </cell>
          <cell r="G19">
            <v>0</v>
          </cell>
        </row>
        <row r="20">
          <cell r="D20">
            <v>0</v>
          </cell>
          <cell r="G20">
            <v>0</v>
          </cell>
        </row>
        <row r="21">
          <cell r="D21">
            <v>0</v>
          </cell>
          <cell r="G21">
            <v>0</v>
          </cell>
        </row>
        <row r="22">
          <cell r="D22">
            <v>0</v>
          </cell>
          <cell r="G22">
            <v>0</v>
          </cell>
        </row>
        <row r="23">
          <cell r="D23">
            <v>0</v>
          </cell>
          <cell r="G23">
            <v>0</v>
          </cell>
        </row>
        <row r="24">
          <cell r="D24">
            <v>0</v>
          </cell>
          <cell r="G24">
            <v>0</v>
          </cell>
        </row>
        <row r="25">
          <cell r="D25">
            <v>0</v>
          </cell>
          <cell r="G25">
            <v>0</v>
          </cell>
        </row>
        <row r="26">
          <cell r="D26">
            <v>1</v>
          </cell>
          <cell r="G26">
            <v>0</v>
          </cell>
        </row>
        <row r="27">
          <cell r="D27">
            <v>2</v>
          </cell>
          <cell r="G27">
            <v>0</v>
          </cell>
        </row>
        <row r="28">
          <cell r="D28">
            <v>3</v>
          </cell>
          <cell r="G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7"/>
  <sheetViews>
    <sheetView view="pageBreakPreview" zoomScale="80" zoomScaleNormal="70" zoomScaleSheetLayoutView="80" workbookViewId="0">
      <selection activeCell="A15" sqref="A15:XFD15"/>
    </sheetView>
  </sheetViews>
  <sheetFormatPr defaultColWidth="8" defaultRowHeight="12.75" x14ac:dyDescent="0.2"/>
  <cols>
    <col min="1" max="1" width="61.28515625" style="2" customWidth="1"/>
    <col min="2" max="2" width="23.42578125" style="15" customWidth="1"/>
    <col min="3" max="3" width="23" style="15" customWidth="1"/>
    <col min="4" max="5" width="11.5703125" style="2" customWidth="1"/>
    <col min="6" max="16384" width="8" style="2"/>
  </cols>
  <sheetData>
    <row r="1" spans="1:11" ht="78" customHeight="1" x14ac:dyDescent="0.2">
      <c r="A1" s="94" t="s">
        <v>20</v>
      </c>
      <c r="B1" s="94"/>
      <c r="C1" s="94"/>
      <c r="D1" s="94"/>
      <c r="E1" s="94"/>
    </row>
    <row r="2" spans="1:11" ht="17.25" customHeight="1" x14ac:dyDescent="0.2">
      <c r="A2" s="94"/>
      <c r="B2" s="94"/>
      <c r="C2" s="94"/>
      <c r="D2" s="94"/>
      <c r="E2" s="94"/>
    </row>
    <row r="3" spans="1:11" s="3" customFormat="1" ht="23.25" customHeight="1" x14ac:dyDescent="0.25">
      <c r="A3" s="89" t="s">
        <v>0</v>
      </c>
      <c r="B3" s="95" t="s">
        <v>63</v>
      </c>
      <c r="C3" s="95" t="s">
        <v>64</v>
      </c>
      <c r="D3" s="92" t="s">
        <v>1</v>
      </c>
      <c r="E3" s="93"/>
    </row>
    <row r="4" spans="1:11" s="3" customFormat="1" ht="27.75" customHeight="1" x14ac:dyDescent="0.25">
      <c r="A4" s="90"/>
      <c r="B4" s="96"/>
      <c r="C4" s="96"/>
      <c r="D4" s="4" t="s">
        <v>2</v>
      </c>
      <c r="E4" s="5" t="s">
        <v>54</v>
      </c>
    </row>
    <row r="5" spans="1:11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11" s="3" customFormat="1" ht="31.5" customHeight="1" x14ac:dyDescent="0.25">
      <c r="A6" s="9" t="s">
        <v>48</v>
      </c>
      <c r="B6" s="54">
        <f>'2'!B7</f>
        <v>5944</v>
      </c>
      <c r="C6" s="54">
        <f>'2'!C7</f>
        <v>5430</v>
      </c>
      <c r="D6" s="44">
        <f t="shared" ref="D6:D10" si="0">C6/B6%</f>
        <v>91.352624495289376</v>
      </c>
      <c r="E6" s="45">
        <f t="shared" ref="E6:E10" si="1">C6-B6</f>
        <v>-514</v>
      </c>
      <c r="K6" s="11"/>
    </row>
    <row r="7" spans="1:11" s="3" customFormat="1" ht="45" customHeight="1" x14ac:dyDescent="0.25">
      <c r="A7" s="12" t="s">
        <v>49</v>
      </c>
      <c r="B7" s="54">
        <f>'2'!E7</f>
        <v>1156</v>
      </c>
      <c r="C7" s="54">
        <f>'2'!F7</f>
        <v>948</v>
      </c>
      <c r="D7" s="44">
        <f t="shared" si="0"/>
        <v>82.006920415224911</v>
      </c>
      <c r="E7" s="45">
        <f t="shared" si="1"/>
        <v>-208</v>
      </c>
      <c r="K7" s="11"/>
    </row>
    <row r="8" spans="1:11" s="3" customFormat="1" ht="35.25" customHeight="1" x14ac:dyDescent="0.25">
      <c r="A8" s="13" t="s">
        <v>50</v>
      </c>
      <c r="B8" s="54">
        <f>'2'!H7</f>
        <v>205</v>
      </c>
      <c r="C8" s="54">
        <f>'2'!I7</f>
        <v>187</v>
      </c>
      <c r="D8" s="44">
        <f t="shared" si="0"/>
        <v>91.219512195121965</v>
      </c>
      <c r="E8" s="45">
        <f t="shared" si="1"/>
        <v>-18</v>
      </c>
      <c r="K8" s="11"/>
    </row>
    <row r="9" spans="1:11" s="3" customFormat="1" ht="45.75" customHeight="1" x14ac:dyDescent="0.25">
      <c r="A9" s="13" t="s">
        <v>16</v>
      </c>
      <c r="B9" s="54">
        <f>'2'!K7</f>
        <v>262</v>
      </c>
      <c r="C9" s="54">
        <f>'2'!L7</f>
        <v>157</v>
      </c>
      <c r="D9" s="44">
        <f t="shared" si="0"/>
        <v>59.923664122137403</v>
      </c>
      <c r="E9" s="45">
        <f t="shared" si="1"/>
        <v>-105</v>
      </c>
      <c r="K9" s="11"/>
    </row>
    <row r="10" spans="1:11" s="3" customFormat="1" ht="55.5" customHeight="1" x14ac:dyDescent="0.25">
      <c r="A10" s="13" t="s">
        <v>51</v>
      </c>
      <c r="B10" s="54">
        <f>'2'!N7</f>
        <v>4938</v>
      </c>
      <c r="C10" s="54">
        <f>'2'!O7</f>
        <v>4607</v>
      </c>
      <c r="D10" s="44">
        <f t="shared" si="0"/>
        <v>93.296881328473063</v>
      </c>
      <c r="E10" s="45">
        <f t="shared" si="1"/>
        <v>-331</v>
      </c>
      <c r="K10" s="11"/>
    </row>
    <row r="11" spans="1:11" s="3" customFormat="1" ht="12.75" customHeight="1" x14ac:dyDescent="0.25">
      <c r="A11" s="85" t="s">
        <v>4</v>
      </c>
      <c r="B11" s="86"/>
      <c r="C11" s="86"/>
      <c r="D11" s="86"/>
      <c r="E11" s="86"/>
      <c r="K11" s="11"/>
    </row>
    <row r="12" spans="1:11" s="3" customFormat="1" ht="15" customHeight="1" x14ac:dyDescent="0.25">
      <c r="A12" s="87"/>
      <c r="B12" s="88"/>
      <c r="C12" s="88"/>
      <c r="D12" s="88"/>
      <c r="E12" s="88"/>
      <c r="K12" s="11"/>
    </row>
    <row r="13" spans="1:11" s="3" customFormat="1" ht="24" customHeight="1" x14ac:dyDescent="0.25">
      <c r="A13" s="89" t="s">
        <v>0</v>
      </c>
      <c r="B13" s="91" t="s">
        <v>65</v>
      </c>
      <c r="C13" s="91" t="s">
        <v>66</v>
      </c>
      <c r="D13" s="92" t="s">
        <v>1</v>
      </c>
      <c r="E13" s="93"/>
      <c r="K13" s="11"/>
    </row>
    <row r="14" spans="1:11" ht="35.25" customHeight="1" x14ac:dyDescent="0.2">
      <c r="A14" s="90"/>
      <c r="B14" s="91"/>
      <c r="C14" s="91"/>
      <c r="D14" s="4" t="s">
        <v>2</v>
      </c>
      <c r="E14" s="5" t="s">
        <v>54</v>
      </c>
      <c r="K14" s="11"/>
    </row>
    <row r="15" spans="1:11" ht="25.5" customHeight="1" x14ac:dyDescent="0.2">
      <c r="A15" s="1" t="s">
        <v>48</v>
      </c>
      <c r="B15" s="55">
        <f>'2'!Q7</f>
        <v>2250</v>
      </c>
      <c r="C15" s="55">
        <f>'2'!R7</f>
        <v>2077</v>
      </c>
      <c r="D15" s="44">
        <f t="shared" ref="D15:D16" si="2">C15/B15%</f>
        <v>92.311111111111117</v>
      </c>
      <c r="E15" s="45">
        <f t="shared" ref="E15:E16" si="3">C15-B15</f>
        <v>-173</v>
      </c>
      <c r="K15" s="11"/>
    </row>
    <row r="16" spans="1:11" ht="33.75" customHeight="1" x14ac:dyDescent="0.2">
      <c r="A16" s="1" t="s">
        <v>52</v>
      </c>
      <c r="B16" s="55">
        <f>'2'!T7</f>
        <v>1912</v>
      </c>
      <c r="C16" s="55">
        <f>'2'!U7</f>
        <v>1755</v>
      </c>
      <c r="D16" s="44">
        <f t="shared" si="2"/>
        <v>91.788702928870293</v>
      </c>
      <c r="E16" s="45">
        <f t="shared" si="3"/>
        <v>-157</v>
      </c>
      <c r="K16" s="11"/>
    </row>
    <row r="17" spans="3:3" x14ac:dyDescent="0.2">
      <c r="C17" s="16"/>
    </row>
  </sheetData>
  <mergeCells count="11">
    <mergeCell ref="A1:E1"/>
    <mergeCell ref="A2:E2"/>
    <mergeCell ref="B3:B4"/>
    <mergeCell ref="C3:C4"/>
    <mergeCell ref="D3:E3"/>
    <mergeCell ref="A3:A4"/>
    <mergeCell ref="A11:E12"/>
    <mergeCell ref="A13:A14"/>
    <mergeCell ref="B13:B14"/>
    <mergeCell ref="C13:C14"/>
    <mergeCell ref="D13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Z84"/>
  <sheetViews>
    <sheetView view="pageBreakPreview" zoomScale="87" zoomScaleNormal="75" zoomScaleSheetLayoutView="87" workbookViewId="0">
      <pane xSplit="1" ySplit="6" topLeftCell="D7" activePane="bottomRight" state="frozen"/>
      <selection activeCell="D5" sqref="D5:D10"/>
      <selection pane="topRight" activeCell="D5" sqref="D5:D10"/>
      <selection pane="bottomLeft" activeCell="D5" sqref="D5:D10"/>
      <selection pane="bottomRight" activeCell="B6" sqref="B6:V6"/>
    </sheetView>
  </sheetViews>
  <sheetFormatPr defaultRowHeight="14.25" x14ac:dyDescent="0.2"/>
  <cols>
    <col min="1" max="1" width="29.140625" style="35" customWidth="1"/>
    <col min="2" max="2" width="9.85546875" style="35" customWidth="1"/>
    <col min="3" max="3" width="10.140625" style="35" customWidth="1"/>
    <col min="4" max="4" width="7.42578125" style="35" customWidth="1"/>
    <col min="5" max="6" width="8.85546875" style="35" customWidth="1"/>
    <col min="7" max="7" width="7.42578125" style="35" customWidth="1"/>
    <col min="8" max="9" width="8.42578125" style="35" customWidth="1"/>
    <col min="10" max="10" width="9" style="35" customWidth="1"/>
    <col min="11" max="11" width="9.5703125" style="35" customWidth="1"/>
    <col min="12" max="12" width="8" style="35" customWidth="1"/>
    <col min="13" max="13" width="8.140625" style="35" customWidth="1"/>
    <col min="14" max="15" width="9.5703125" style="35" customWidth="1"/>
    <col min="16" max="16" width="8.140625" style="35" customWidth="1"/>
    <col min="17" max="17" width="8.28515625" style="35" customWidth="1"/>
    <col min="18" max="18" width="8.42578125" style="35" customWidth="1"/>
    <col min="19" max="19" width="8.28515625" style="35" customWidth="1"/>
    <col min="20" max="16384" width="9.140625" style="35"/>
  </cols>
  <sheetData>
    <row r="1" spans="1:26" s="20" customFormat="1" ht="54.75" customHeight="1" x14ac:dyDescent="0.25">
      <c r="A1" s="129" t="s">
        <v>67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6" s="23" customFormat="1" ht="14.2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42"/>
      <c r="K2" s="42"/>
      <c r="L2" s="21"/>
      <c r="M2" s="21"/>
      <c r="N2" s="22"/>
      <c r="O2" s="22"/>
      <c r="P2" s="22"/>
      <c r="R2" s="105"/>
      <c r="S2" s="105"/>
      <c r="T2" s="103" t="s">
        <v>5</v>
      </c>
      <c r="U2" s="103"/>
    </row>
    <row r="3" spans="1:26" s="24" customFormat="1" ht="67.5" customHeight="1" x14ac:dyDescent="0.25">
      <c r="A3" s="106"/>
      <c r="B3" s="109" t="s">
        <v>85</v>
      </c>
      <c r="C3" s="110"/>
      <c r="D3" s="111"/>
      <c r="E3" s="118" t="s">
        <v>86</v>
      </c>
      <c r="F3" s="118"/>
      <c r="G3" s="118"/>
      <c r="H3" s="109" t="s">
        <v>79</v>
      </c>
      <c r="I3" s="110"/>
      <c r="J3" s="111"/>
      <c r="K3" s="109" t="s">
        <v>80</v>
      </c>
      <c r="L3" s="110"/>
      <c r="M3" s="111"/>
      <c r="N3" s="109" t="s">
        <v>6</v>
      </c>
      <c r="O3" s="110"/>
      <c r="P3" s="110"/>
      <c r="Q3" s="119" t="s">
        <v>81</v>
      </c>
      <c r="R3" s="120"/>
      <c r="S3" s="121"/>
      <c r="T3" s="109" t="s">
        <v>10</v>
      </c>
      <c r="U3" s="110"/>
      <c r="V3" s="111"/>
    </row>
    <row r="4" spans="1:26" s="25" customFormat="1" ht="19.5" customHeight="1" x14ac:dyDescent="0.25">
      <c r="A4" s="106"/>
      <c r="B4" s="112"/>
      <c r="C4" s="113"/>
      <c r="D4" s="114"/>
      <c r="E4" s="118"/>
      <c r="F4" s="118"/>
      <c r="G4" s="118"/>
      <c r="H4" s="113"/>
      <c r="I4" s="113"/>
      <c r="J4" s="114"/>
      <c r="K4" s="112"/>
      <c r="L4" s="113"/>
      <c r="M4" s="114"/>
      <c r="N4" s="112"/>
      <c r="O4" s="113"/>
      <c r="P4" s="113"/>
      <c r="Q4" s="122"/>
      <c r="R4" s="123"/>
      <c r="S4" s="124"/>
      <c r="T4" s="112"/>
      <c r="U4" s="113"/>
      <c r="V4" s="114"/>
    </row>
    <row r="5" spans="1:26" s="25" customFormat="1" ht="6" customHeight="1" x14ac:dyDescent="0.25">
      <c r="A5" s="106"/>
      <c r="B5" s="115"/>
      <c r="C5" s="116"/>
      <c r="D5" s="117"/>
      <c r="E5" s="118"/>
      <c r="F5" s="118"/>
      <c r="G5" s="118"/>
      <c r="H5" s="116"/>
      <c r="I5" s="116"/>
      <c r="J5" s="117"/>
      <c r="K5" s="115"/>
      <c r="L5" s="116"/>
      <c r="M5" s="117"/>
      <c r="N5" s="115"/>
      <c r="O5" s="116"/>
      <c r="P5" s="116"/>
      <c r="Q5" s="125"/>
      <c r="R5" s="126"/>
      <c r="S5" s="127"/>
      <c r="T5" s="115"/>
      <c r="U5" s="116"/>
      <c r="V5" s="117"/>
    </row>
    <row r="6" spans="1:26" s="41" customFormat="1" ht="11.25" customHeight="1" x14ac:dyDescent="0.2">
      <c r="A6" s="39" t="s">
        <v>3</v>
      </c>
      <c r="B6" s="40">
        <v>1</v>
      </c>
      <c r="C6" s="40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72">
        <v>11</v>
      </c>
      <c r="M6" s="72">
        <v>12</v>
      </c>
      <c r="N6" s="72">
        <v>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  <c r="U6" s="72">
        <v>20</v>
      </c>
      <c r="V6" s="72">
        <v>21</v>
      </c>
    </row>
    <row r="7" spans="1:26" s="28" customFormat="1" ht="18" customHeight="1" x14ac:dyDescent="0.25">
      <c r="A7" s="46" t="s">
        <v>22</v>
      </c>
      <c r="B7" s="26">
        <f>SUM(B8:B28)</f>
        <v>9395</v>
      </c>
      <c r="C7" s="26">
        <f>SUM(C8:C28)</f>
        <v>8299</v>
      </c>
      <c r="D7" s="52">
        <f>IF(B7=0,0,C7/B7)*100</f>
        <v>88.334220329962747</v>
      </c>
      <c r="E7" s="26">
        <f>SUM(E8:E28)</f>
        <v>4137</v>
      </c>
      <c r="F7" s="26">
        <f>SUM(F8:F28)</f>
        <v>2424</v>
      </c>
      <c r="G7" s="52">
        <f>IF(E7=0,0,F7/E7)*100</f>
        <v>58.59318346627991</v>
      </c>
      <c r="H7" s="26">
        <f>SUM(H8:H28)</f>
        <v>393</v>
      </c>
      <c r="I7" s="26">
        <f>SUM(I8:I28)</f>
        <v>357</v>
      </c>
      <c r="J7" s="52">
        <f>IF(H7=0,0,I7/H7)*100</f>
        <v>90.839694656488547</v>
      </c>
      <c r="K7" s="26">
        <f>SUM(K8:K28)</f>
        <v>312</v>
      </c>
      <c r="L7" s="26">
        <f>SUM(L8:L28)</f>
        <v>320</v>
      </c>
      <c r="M7" s="52">
        <f>IF(K7=0,0,L7/K7)*100</f>
        <v>102.56410256410255</v>
      </c>
      <c r="N7" s="26">
        <f>SUM(N8:N28)</f>
        <v>7771</v>
      </c>
      <c r="O7" s="26">
        <f>SUM(O8:O28)</f>
        <v>7169</v>
      </c>
      <c r="P7" s="52">
        <f>IF(N7=0,0,O7/N7)*100</f>
        <v>92.253249260069495</v>
      </c>
      <c r="Q7" s="26">
        <f>SUM(Q8:Q28)</f>
        <v>3354</v>
      </c>
      <c r="R7" s="26">
        <f>SUM(R8:R28)</f>
        <v>2313</v>
      </c>
      <c r="S7" s="52">
        <f>IF(Q7=0,0,R7/Q7)*100</f>
        <v>68.962432915921283</v>
      </c>
      <c r="T7" s="26">
        <f>SUM(T8:T28)</f>
        <v>2739</v>
      </c>
      <c r="U7" s="26">
        <f>SUM(U8:U28)</f>
        <v>1877</v>
      </c>
      <c r="V7" s="52">
        <f>IF(T7=0,0,U7/T7)*100</f>
        <v>68.528660094925158</v>
      </c>
      <c r="W7" s="27"/>
      <c r="Z7" s="31"/>
    </row>
    <row r="8" spans="1:26" s="31" customFormat="1" ht="18" customHeight="1" x14ac:dyDescent="0.25">
      <c r="A8" s="47" t="s">
        <v>23</v>
      </c>
      <c r="B8" s="29">
        <v>570</v>
      </c>
      <c r="C8" s="29">
        <f>[14]Матриця!$J12+[14]Матриця!$L12+[14]Матриця!$N12+[14]Матриця!$P12</f>
        <v>529</v>
      </c>
      <c r="D8" s="53">
        <f t="shared" ref="D8:D28" si="0">IF(B8=0,0,C8/B8)*100</f>
        <v>92.807017543859644</v>
      </c>
      <c r="E8" s="29">
        <v>332</v>
      </c>
      <c r="F8" s="29">
        <f>[15]Шаблон!$F8+[16]Шаблон!$D8</f>
        <v>178</v>
      </c>
      <c r="G8" s="53">
        <f t="shared" ref="G8:G28" si="1">IF(E8=0,0,F8/E8)*100</f>
        <v>53.614457831325304</v>
      </c>
      <c r="H8" s="29">
        <v>50</v>
      </c>
      <c r="I8" s="29">
        <f>[15]Шаблон!$J8</f>
        <v>44</v>
      </c>
      <c r="J8" s="53">
        <f t="shared" ref="J8:J28" si="2">IF(H8=0,0,I8/H8)*100</f>
        <v>88</v>
      </c>
      <c r="K8" s="29">
        <v>27</v>
      </c>
      <c r="L8" s="29">
        <f>[15]Шаблон!$K8+[15]Шаблон!$L8+[16]Шаблон!$G8</f>
        <v>25</v>
      </c>
      <c r="M8" s="53">
        <f t="shared" ref="M8:M28" si="3">IF(K8=0,0,L8/K8)*100</f>
        <v>92.592592592592595</v>
      </c>
      <c r="N8" s="29">
        <v>493</v>
      </c>
      <c r="O8" s="43">
        <f>'[7]1'!$J11</f>
        <v>513</v>
      </c>
      <c r="P8" s="53">
        <f t="shared" ref="P8:P28" si="4">IF(N8=0,0,O8/N8)*100</f>
        <v>104.05679513184585</v>
      </c>
      <c r="Q8" s="29">
        <v>160</v>
      </c>
      <c r="R8" s="43">
        <f>[14]Матриця!$AM12+[14]Матриця!$AO12+[14]Матриця!$AQ12+[14]Матриця!$AS12</f>
        <v>149</v>
      </c>
      <c r="S8" s="53">
        <f t="shared" ref="S8:S28" si="5">IF(Q8=0,0,R8/Q8)*100</f>
        <v>93.125</v>
      </c>
      <c r="T8" s="29">
        <v>146</v>
      </c>
      <c r="U8" s="43">
        <f>[15]Шаблон!$T8</f>
        <v>138</v>
      </c>
      <c r="V8" s="53">
        <f t="shared" ref="V8:V28" si="6">IF(T8=0,0,U8/T8)*100</f>
        <v>94.520547945205479</v>
      </c>
      <c r="W8" s="27"/>
      <c r="X8" s="30"/>
    </row>
    <row r="9" spans="1:26" s="32" customFormat="1" ht="18" customHeight="1" x14ac:dyDescent="0.25">
      <c r="A9" s="48" t="s">
        <v>24</v>
      </c>
      <c r="B9" s="29">
        <v>179</v>
      </c>
      <c r="C9" s="78">
        <f>[14]Матриця!$J13+[14]Матриця!$L13+[14]Матриця!$N13+[14]Матриця!$P13</f>
        <v>198</v>
      </c>
      <c r="D9" s="53">
        <f t="shared" si="0"/>
        <v>110.61452513966481</v>
      </c>
      <c r="E9" s="29">
        <v>125</v>
      </c>
      <c r="F9" s="78">
        <f>[15]Шаблон!$F9+[16]Шаблон!$D9</f>
        <v>83</v>
      </c>
      <c r="G9" s="53">
        <f t="shared" si="1"/>
        <v>66.400000000000006</v>
      </c>
      <c r="H9" s="29">
        <v>10</v>
      </c>
      <c r="I9" s="78">
        <f>[15]Шаблон!$J9</f>
        <v>5</v>
      </c>
      <c r="J9" s="53">
        <f t="shared" si="2"/>
        <v>50</v>
      </c>
      <c r="K9" s="29">
        <v>15</v>
      </c>
      <c r="L9" s="78">
        <f>[15]Шаблон!$K9+[15]Шаблон!$L9+[16]Шаблон!$G9</f>
        <v>13</v>
      </c>
      <c r="M9" s="53">
        <f t="shared" si="3"/>
        <v>86.666666666666671</v>
      </c>
      <c r="N9" s="29">
        <v>166</v>
      </c>
      <c r="O9" s="43">
        <f>'[7]1'!$J12</f>
        <v>175</v>
      </c>
      <c r="P9" s="53">
        <f t="shared" si="4"/>
        <v>105.42168674698796</v>
      </c>
      <c r="Q9" s="29">
        <v>55</v>
      </c>
      <c r="R9" s="43">
        <f>[14]Матриця!$AM13+[14]Матриця!$AO13+[14]Матриця!$AQ13+[14]Матриця!$AS13</f>
        <v>56</v>
      </c>
      <c r="S9" s="53">
        <f t="shared" si="5"/>
        <v>101.81818181818181</v>
      </c>
      <c r="T9" s="29">
        <v>52</v>
      </c>
      <c r="U9" s="43">
        <f>[15]Шаблон!$T9</f>
        <v>47</v>
      </c>
      <c r="V9" s="53">
        <f t="shared" si="6"/>
        <v>90.384615384615387</v>
      </c>
      <c r="W9" s="27"/>
      <c r="X9" s="30"/>
    </row>
    <row r="10" spans="1:26" s="31" customFormat="1" ht="18" customHeight="1" x14ac:dyDescent="0.25">
      <c r="A10" s="48" t="s">
        <v>25</v>
      </c>
      <c r="B10" s="29">
        <v>195</v>
      </c>
      <c r="C10" s="78">
        <f>[14]Матриця!$J14+[14]Матриця!$L14+[14]Матриця!$N14+[14]Матриця!$P14</f>
        <v>170</v>
      </c>
      <c r="D10" s="53">
        <f t="shared" si="0"/>
        <v>87.179487179487182</v>
      </c>
      <c r="E10" s="29">
        <v>59</v>
      </c>
      <c r="F10" s="78">
        <f>[15]Шаблон!$F10+[16]Шаблон!$D10</f>
        <v>65</v>
      </c>
      <c r="G10" s="53">
        <f t="shared" si="1"/>
        <v>110.16949152542372</v>
      </c>
      <c r="H10" s="29">
        <v>8</v>
      </c>
      <c r="I10" s="78">
        <f>[15]Шаблон!$J10</f>
        <v>10</v>
      </c>
      <c r="J10" s="53">
        <f t="shared" si="2"/>
        <v>125</v>
      </c>
      <c r="K10" s="29">
        <v>8</v>
      </c>
      <c r="L10" s="78">
        <f>[15]Шаблон!$K10+[15]Шаблон!$L10+[16]Шаблон!$G10</f>
        <v>13</v>
      </c>
      <c r="M10" s="53">
        <f t="shared" si="3"/>
        <v>162.5</v>
      </c>
      <c r="N10" s="29">
        <v>187</v>
      </c>
      <c r="O10" s="43">
        <f>'[7]1'!$J13</f>
        <v>160</v>
      </c>
      <c r="P10" s="53">
        <f t="shared" si="4"/>
        <v>85.561497326203209</v>
      </c>
      <c r="Q10" s="29">
        <v>78</v>
      </c>
      <c r="R10" s="43">
        <f>[14]Матриця!$AM14+[14]Матриця!$AO14+[14]Матриця!$AQ14+[14]Матриця!$AS14</f>
        <v>48</v>
      </c>
      <c r="S10" s="53">
        <f t="shared" si="5"/>
        <v>61.53846153846154</v>
      </c>
      <c r="T10" s="29">
        <v>65</v>
      </c>
      <c r="U10" s="43">
        <f>[15]Шаблон!$T10</f>
        <v>34</v>
      </c>
      <c r="V10" s="53">
        <f t="shared" si="6"/>
        <v>52.307692307692314</v>
      </c>
      <c r="W10" s="27"/>
      <c r="X10" s="30"/>
    </row>
    <row r="11" spans="1:26" s="31" customFormat="1" ht="18" customHeight="1" x14ac:dyDescent="0.25">
      <c r="A11" s="48" t="s">
        <v>26</v>
      </c>
      <c r="B11" s="29">
        <v>328</v>
      </c>
      <c r="C11" s="78">
        <f>[14]Матриця!$J15+[14]Матриця!$L15+[14]Матриця!$N15+[14]Матриця!$P15</f>
        <v>325</v>
      </c>
      <c r="D11" s="53">
        <f t="shared" si="0"/>
        <v>99.08536585365853</v>
      </c>
      <c r="E11" s="29">
        <v>100</v>
      </c>
      <c r="F11" s="78">
        <f>[15]Шаблон!$F11+[16]Шаблон!$D11</f>
        <v>91</v>
      </c>
      <c r="G11" s="53">
        <f t="shared" si="1"/>
        <v>91</v>
      </c>
      <c r="H11" s="29">
        <v>16</v>
      </c>
      <c r="I11" s="78">
        <f>[15]Шаблон!$J11</f>
        <v>22</v>
      </c>
      <c r="J11" s="53">
        <f t="shared" si="2"/>
        <v>137.5</v>
      </c>
      <c r="K11" s="29">
        <v>2</v>
      </c>
      <c r="L11" s="78">
        <f>[15]Шаблон!$K11+[15]Шаблон!$L11+[16]Шаблон!$G11</f>
        <v>2</v>
      </c>
      <c r="M11" s="53">
        <f t="shared" si="3"/>
        <v>100</v>
      </c>
      <c r="N11" s="29">
        <v>308</v>
      </c>
      <c r="O11" s="43">
        <f>'[7]1'!$J14</f>
        <v>312</v>
      </c>
      <c r="P11" s="53">
        <f t="shared" si="4"/>
        <v>101.29870129870129</v>
      </c>
      <c r="Q11" s="29">
        <v>117</v>
      </c>
      <c r="R11" s="43">
        <f>[14]Матриця!$AM15+[14]Матриця!$AO15+[14]Матриця!$AQ15+[14]Матриця!$AS15</f>
        <v>96</v>
      </c>
      <c r="S11" s="53">
        <f t="shared" si="5"/>
        <v>82.051282051282044</v>
      </c>
      <c r="T11" s="29">
        <v>75</v>
      </c>
      <c r="U11" s="43">
        <f>[15]Шаблон!$T11</f>
        <v>63</v>
      </c>
      <c r="V11" s="53">
        <f t="shared" si="6"/>
        <v>84</v>
      </c>
      <c r="W11" s="27"/>
      <c r="X11" s="30"/>
    </row>
    <row r="12" spans="1:26" s="31" customFormat="1" ht="18" customHeight="1" x14ac:dyDescent="0.25">
      <c r="A12" s="48" t="s">
        <v>27</v>
      </c>
      <c r="B12" s="29">
        <v>287</v>
      </c>
      <c r="C12" s="78">
        <f>[14]Матриця!$J16+[14]Матриця!$L16+[14]Матриця!$N16+[14]Матриця!$P16</f>
        <v>245</v>
      </c>
      <c r="D12" s="53">
        <f t="shared" si="0"/>
        <v>85.365853658536579</v>
      </c>
      <c r="E12" s="29">
        <v>142</v>
      </c>
      <c r="F12" s="78">
        <f>[15]Шаблон!$F12+[16]Шаблон!$D12</f>
        <v>75</v>
      </c>
      <c r="G12" s="53">
        <f t="shared" si="1"/>
        <v>52.816901408450704</v>
      </c>
      <c r="H12" s="29">
        <v>11</v>
      </c>
      <c r="I12" s="78">
        <f>[15]Шаблон!$J12</f>
        <v>15</v>
      </c>
      <c r="J12" s="53">
        <f t="shared" si="2"/>
        <v>136.36363636363635</v>
      </c>
      <c r="K12" s="29">
        <v>12</v>
      </c>
      <c r="L12" s="78">
        <f>[15]Шаблон!$K12+[15]Шаблон!$L12+[16]Шаблон!$G12</f>
        <v>23</v>
      </c>
      <c r="M12" s="53">
        <f t="shared" si="3"/>
        <v>191.66666666666669</v>
      </c>
      <c r="N12" s="29">
        <v>257</v>
      </c>
      <c r="O12" s="43">
        <f>'[7]1'!$J15</f>
        <v>222</v>
      </c>
      <c r="P12" s="53">
        <f t="shared" si="4"/>
        <v>86.381322957198449</v>
      </c>
      <c r="Q12" s="29">
        <v>93</v>
      </c>
      <c r="R12" s="43">
        <f>[14]Матриця!$AM16+[14]Матриця!$AO16+[14]Матриця!$AQ16+[14]Матриця!$AS16</f>
        <v>74</v>
      </c>
      <c r="S12" s="53">
        <f t="shared" si="5"/>
        <v>79.569892473118273</v>
      </c>
      <c r="T12" s="29">
        <v>80</v>
      </c>
      <c r="U12" s="43">
        <f>[15]Шаблон!$T12</f>
        <v>59</v>
      </c>
      <c r="V12" s="53">
        <f t="shared" si="6"/>
        <v>73.75</v>
      </c>
      <c r="W12" s="27"/>
      <c r="X12" s="30"/>
    </row>
    <row r="13" spans="1:26" s="31" customFormat="1" ht="18" customHeight="1" x14ac:dyDescent="0.25">
      <c r="A13" s="48" t="s">
        <v>28</v>
      </c>
      <c r="B13" s="29">
        <v>280</v>
      </c>
      <c r="C13" s="78">
        <f>[14]Матриця!$J17+[14]Матриця!$L17+[14]Матриця!$N17+[14]Матриця!$P17</f>
        <v>247</v>
      </c>
      <c r="D13" s="53">
        <f t="shared" si="0"/>
        <v>88.214285714285708</v>
      </c>
      <c r="E13" s="29">
        <v>162</v>
      </c>
      <c r="F13" s="78">
        <f>[15]Шаблон!$F13+[16]Шаблон!$D13</f>
        <v>56</v>
      </c>
      <c r="G13" s="53">
        <f t="shared" si="1"/>
        <v>34.567901234567898</v>
      </c>
      <c r="H13" s="29">
        <v>10</v>
      </c>
      <c r="I13" s="78">
        <f>[15]Шаблон!$J13</f>
        <v>9</v>
      </c>
      <c r="J13" s="53">
        <f t="shared" si="2"/>
        <v>90</v>
      </c>
      <c r="K13" s="29">
        <v>1</v>
      </c>
      <c r="L13" s="78">
        <f>[15]Шаблон!$K13+[15]Шаблон!$L13+[16]Шаблон!$G13</f>
        <v>3</v>
      </c>
      <c r="M13" s="53">
        <f t="shared" si="3"/>
        <v>300</v>
      </c>
      <c r="N13" s="29">
        <v>254</v>
      </c>
      <c r="O13" s="43">
        <f>'[7]1'!$J16</f>
        <v>213</v>
      </c>
      <c r="P13" s="53">
        <f t="shared" si="4"/>
        <v>83.858267716535423</v>
      </c>
      <c r="Q13" s="29">
        <v>112</v>
      </c>
      <c r="R13" s="43">
        <f>[14]Матриця!$AM17+[14]Матриця!$AO17+[14]Матриця!$AQ17+[14]Матриця!$AS17</f>
        <v>82</v>
      </c>
      <c r="S13" s="53">
        <f t="shared" si="5"/>
        <v>73.214285714285708</v>
      </c>
      <c r="T13" s="29">
        <v>93</v>
      </c>
      <c r="U13" s="43">
        <f>[15]Шаблон!$T13</f>
        <v>69</v>
      </c>
      <c r="V13" s="53">
        <f t="shared" si="6"/>
        <v>74.193548387096769</v>
      </c>
      <c r="W13" s="27"/>
      <c r="X13" s="30"/>
    </row>
    <row r="14" spans="1:26" s="31" customFormat="1" ht="18" customHeight="1" x14ac:dyDescent="0.25">
      <c r="A14" s="48" t="s">
        <v>29</v>
      </c>
      <c r="B14" s="29">
        <v>87</v>
      </c>
      <c r="C14" s="78">
        <f>[14]Матриця!$J18+[14]Матриця!$L18+[14]Матриця!$N18+[14]Матриця!$P18</f>
        <v>84</v>
      </c>
      <c r="D14" s="53">
        <f t="shared" si="0"/>
        <v>96.551724137931032</v>
      </c>
      <c r="E14" s="29">
        <v>39</v>
      </c>
      <c r="F14" s="78">
        <f>[15]Шаблон!$F14+[16]Шаблон!$D14</f>
        <v>20</v>
      </c>
      <c r="G14" s="53">
        <f t="shared" si="1"/>
        <v>51.282051282051277</v>
      </c>
      <c r="H14" s="29">
        <v>11</v>
      </c>
      <c r="I14" s="78">
        <f>[15]Шаблон!$J14</f>
        <v>3</v>
      </c>
      <c r="J14" s="53">
        <f t="shared" si="2"/>
        <v>27.27272727272727</v>
      </c>
      <c r="K14" s="29">
        <v>10</v>
      </c>
      <c r="L14" s="78">
        <f>[15]Шаблон!$K14+[15]Шаблон!$L14+[16]Шаблон!$G14</f>
        <v>7</v>
      </c>
      <c r="M14" s="53">
        <f t="shared" si="3"/>
        <v>70</v>
      </c>
      <c r="N14" s="29">
        <v>78</v>
      </c>
      <c r="O14" s="43">
        <f>'[7]1'!$J17</f>
        <v>74</v>
      </c>
      <c r="P14" s="53">
        <f t="shared" si="4"/>
        <v>94.871794871794862</v>
      </c>
      <c r="Q14" s="29">
        <v>32</v>
      </c>
      <c r="R14" s="43">
        <f>[14]Матриця!$AM18+[14]Матриця!$AO18+[14]Матриця!$AQ18+[14]Матриця!$AS18</f>
        <v>37</v>
      </c>
      <c r="S14" s="53">
        <f t="shared" si="5"/>
        <v>115.625</v>
      </c>
      <c r="T14" s="29">
        <v>27</v>
      </c>
      <c r="U14" s="43">
        <f>[15]Шаблон!$T14</f>
        <v>32</v>
      </c>
      <c r="V14" s="53">
        <f t="shared" si="6"/>
        <v>118.5185185185185</v>
      </c>
      <c r="W14" s="27"/>
      <c r="X14" s="30"/>
    </row>
    <row r="15" spans="1:26" s="31" customFormat="1" ht="18" customHeight="1" x14ac:dyDescent="0.25">
      <c r="A15" s="48" t="s">
        <v>30</v>
      </c>
      <c r="B15" s="29">
        <v>358</v>
      </c>
      <c r="C15" s="78">
        <f>[14]Матриця!$J19+[14]Матриця!$L19+[14]Матриця!$N19+[14]Матриця!$P19</f>
        <v>273</v>
      </c>
      <c r="D15" s="53">
        <f t="shared" si="0"/>
        <v>76.256983240223462</v>
      </c>
      <c r="E15" s="29">
        <v>146</v>
      </c>
      <c r="F15" s="78">
        <f>[15]Шаблон!$F15+[16]Шаблон!$D15</f>
        <v>91</v>
      </c>
      <c r="G15" s="53">
        <f t="shared" si="1"/>
        <v>62.328767123287676</v>
      </c>
      <c r="H15" s="29">
        <v>18</v>
      </c>
      <c r="I15" s="78">
        <f>[15]Шаблон!$J15</f>
        <v>22</v>
      </c>
      <c r="J15" s="53">
        <f t="shared" si="2"/>
        <v>122.22222222222223</v>
      </c>
      <c r="K15" s="29">
        <v>6</v>
      </c>
      <c r="L15" s="78">
        <f>[15]Шаблон!$K15+[15]Шаблон!$L15+[16]Шаблон!$G15</f>
        <v>12</v>
      </c>
      <c r="M15" s="53">
        <f t="shared" si="3"/>
        <v>200</v>
      </c>
      <c r="N15" s="29">
        <v>317</v>
      </c>
      <c r="O15" s="43">
        <f>'[7]1'!$J18</f>
        <v>245</v>
      </c>
      <c r="P15" s="53">
        <f t="shared" si="4"/>
        <v>77.287066246056781</v>
      </c>
      <c r="Q15" s="29">
        <v>138</v>
      </c>
      <c r="R15" s="43">
        <f>[14]Матриця!$AM19+[14]Матриця!$AO19+[14]Матриця!$AQ19+[14]Матриця!$AS19</f>
        <v>68</v>
      </c>
      <c r="S15" s="53">
        <f t="shared" si="5"/>
        <v>49.275362318840585</v>
      </c>
      <c r="T15" s="29">
        <v>114</v>
      </c>
      <c r="U15" s="43">
        <f>[15]Шаблон!$T15</f>
        <v>55</v>
      </c>
      <c r="V15" s="53">
        <f t="shared" si="6"/>
        <v>48.245614035087719</v>
      </c>
      <c r="W15" s="27"/>
      <c r="X15" s="30"/>
    </row>
    <row r="16" spans="1:26" s="31" customFormat="1" ht="18" customHeight="1" x14ac:dyDescent="0.25">
      <c r="A16" s="48" t="s">
        <v>31</v>
      </c>
      <c r="B16" s="29">
        <v>204</v>
      </c>
      <c r="C16" s="78">
        <f>[14]Матриця!$J20+[14]Матриця!$L20+[14]Матриця!$N20+[14]Матриця!$P20</f>
        <v>169</v>
      </c>
      <c r="D16" s="53">
        <f t="shared" si="0"/>
        <v>82.843137254901961</v>
      </c>
      <c r="E16" s="29">
        <v>79</v>
      </c>
      <c r="F16" s="78">
        <f>[15]Шаблон!$F16+[16]Шаблон!$D16</f>
        <v>47</v>
      </c>
      <c r="G16" s="53">
        <f t="shared" si="1"/>
        <v>59.493670886075947</v>
      </c>
      <c r="H16" s="29">
        <v>11</v>
      </c>
      <c r="I16" s="78">
        <f>[15]Шаблон!$J16</f>
        <v>15</v>
      </c>
      <c r="J16" s="53">
        <f t="shared" si="2"/>
        <v>136.36363636363635</v>
      </c>
      <c r="K16" s="29">
        <v>13</v>
      </c>
      <c r="L16" s="78">
        <f>[15]Шаблон!$K16+[15]Шаблон!$L16+[16]Шаблон!$G16</f>
        <v>16</v>
      </c>
      <c r="M16" s="53">
        <f t="shared" si="3"/>
        <v>123.07692307692308</v>
      </c>
      <c r="N16" s="29">
        <v>191</v>
      </c>
      <c r="O16" s="43">
        <f>'[7]1'!$J19</f>
        <v>167</v>
      </c>
      <c r="P16" s="53">
        <f t="shared" si="4"/>
        <v>87.434554973821989</v>
      </c>
      <c r="Q16" s="29">
        <v>77</v>
      </c>
      <c r="R16" s="43">
        <f>[14]Матриця!$AM20+[14]Матриця!$AO20+[14]Матриця!$AQ20+[14]Матриця!$AS20</f>
        <v>59</v>
      </c>
      <c r="S16" s="53">
        <f t="shared" si="5"/>
        <v>76.623376623376629</v>
      </c>
      <c r="T16" s="29">
        <v>63</v>
      </c>
      <c r="U16" s="43">
        <f>[15]Шаблон!$T16</f>
        <v>49</v>
      </c>
      <c r="V16" s="53">
        <f t="shared" si="6"/>
        <v>77.777777777777786</v>
      </c>
      <c r="W16" s="27"/>
      <c r="X16" s="30"/>
    </row>
    <row r="17" spans="1:24" s="31" customFormat="1" ht="18" customHeight="1" x14ac:dyDescent="0.25">
      <c r="A17" s="48" t="s">
        <v>32</v>
      </c>
      <c r="B17" s="29">
        <v>272</v>
      </c>
      <c r="C17" s="78">
        <f>[14]Матриця!$J21+[14]Матриця!$L21+[14]Матриця!$N21+[14]Матриця!$P21</f>
        <v>279</v>
      </c>
      <c r="D17" s="53">
        <f t="shared" si="0"/>
        <v>102.5735294117647</v>
      </c>
      <c r="E17" s="29">
        <v>134</v>
      </c>
      <c r="F17" s="78">
        <f>[15]Шаблон!$F17+[16]Шаблон!$D17</f>
        <v>114</v>
      </c>
      <c r="G17" s="53">
        <f t="shared" si="1"/>
        <v>85.074626865671647</v>
      </c>
      <c r="H17" s="29">
        <v>20</v>
      </c>
      <c r="I17" s="78">
        <f>[15]Шаблон!$J17</f>
        <v>11</v>
      </c>
      <c r="J17" s="53">
        <f t="shared" si="2"/>
        <v>55.000000000000007</v>
      </c>
      <c r="K17" s="29">
        <v>13</v>
      </c>
      <c r="L17" s="78">
        <f>[15]Шаблон!$K17+[15]Шаблон!$L17+[16]Шаблон!$G17</f>
        <v>3</v>
      </c>
      <c r="M17" s="53">
        <f t="shared" si="3"/>
        <v>23.076923076923077</v>
      </c>
      <c r="N17" s="29">
        <v>251</v>
      </c>
      <c r="O17" s="43">
        <f>'[7]1'!$J20</f>
        <v>238</v>
      </c>
      <c r="P17" s="53">
        <f t="shared" si="4"/>
        <v>94.820717131474112</v>
      </c>
      <c r="Q17" s="29">
        <v>78</v>
      </c>
      <c r="R17" s="43">
        <f>[14]Матриця!$AM21+[14]Матриця!$AO21+[14]Матриця!$AQ21+[14]Матриця!$AS21</f>
        <v>64</v>
      </c>
      <c r="S17" s="53">
        <f t="shared" si="5"/>
        <v>82.051282051282044</v>
      </c>
      <c r="T17" s="29">
        <v>59</v>
      </c>
      <c r="U17" s="43">
        <f>[15]Шаблон!$T17</f>
        <v>55</v>
      </c>
      <c r="V17" s="53">
        <f t="shared" si="6"/>
        <v>93.220338983050837</v>
      </c>
      <c r="W17" s="27"/>
      <c r="X17" s="30"/>
    </row>
    <row r="18" spans="1:24" s="31" customFormat="1" ht="18" customHeight="1" x14ac:dyDescent="0.25">
      <c r="A18" s="48" t="s">
        <v>33</v>
      </c>
      <c r="B18" s="29">
        <v>271</v>
      </c>
      <c r="C18" s="78">
        <f>[14]Матриця!$J22+[14]Матриця!$L22+[14]Матриця!$N22+[14]Матриця!$P22</f>
        <v>240</v>
      </c>
      <c r="D18" s="53">
        <f t="shared" si="0"/>
        <v>88.560885608856083</v>
      </c>
      <c r="E18" s="29">
        <v>119</v>
      </c>
      <c r="F18" s="78">
        <f>[15]Шаблон!$F18+[16]Шаблон!$D18</f>
        <v>82</v>
      </c>
      <c r="G18" s="53">
        <f t="shared" si="1"/>
        <v>68.907563025210081</v>
      </c>
      <c r="H18" s="29">
        <v>9</v>
      </c>
      <c r="I18" s="78">
        <f>[15]Шаблон!$J18</f>
        <v>10</v>
      </c>
      <c r="J18" s="53">
        <f t="shared" si="2"/>
        <v>111.11111111111111</v>
      </c>
      <c r="K18" s="29">
        <v>13</v>
      </c>
      <c r="L18" s="78">
        <f>[15]Шаблон!$K18+[15]Шаблон!$L18+[16]Шаблон!$G18</f>
        <v>11</v>
      </c>
      <c r="M18" s="53">
        <f t="shared" si="3"/>
        <v>84.615384615384613</v>
      </c>
      <c r="N18" s="29">
        <v>249</v>
      </c>
      <c r="O18" s="43">
        <f>'[7]1'!$J21</f>
        <v>215</v>
      </c>
      <c r="P18" s="53">
        <f t="shared" si="4"/>
        <v>86.345381526104418</v>
      </c>
      <c r="Q18" s="29">
        <v>96</v>
      </c>
      <c r="R18" s="43">
        <f>[14]Матриця!$AM22+[14]Матриця!$AO22+[14]Матриця!$AQ22+[14]Матриця!$AS22</f>
        <v>73</v>
      </c>
      <c r="S18" s="53">
        <f t="shared" si="5"/>
        <v>76.041666666666657</v>
      </c>
      <c r="T18" s="29">
        <v>73</v>
      </c>
      <c r="U18" s="43">
        <f>[15]Шаблон!$T18</f>
        <v>57</v>
      </c>
      <c r="V18" s="53">
        <f t="shared" si="6"/>
        <v>78.082191780821915</v>
      </c>
      <c r="W18" s="27"/>
      <c r="X18" s="30"/>
    </row>
    <row r="19" spans="1:24" s="31" customFormat="1" ht="18" customHeight="1" x14ac:dyDescent="0.25">
      <c r="A19" s="48" t="s">
        <v>34</v>
      </c>
      <c r="B19" s="29">
        <v>472</v>
      </c>
      <c r="C19" s="78">
        <f>[14]Матриця!$J23+[14]Матриця!$L23+[14]Матриця!$N23+[14]Матриця!$P23</f>
        <v>495</v>
      </c>
      <c r="D19" s="53">
        <f t="shared" si="0"/>
        <v>104.87288135593221</v>
      </c>
      <c r="E19" s="29">
        <v>222</v>
      </c>
      <c r="F19" s="78">
        <f>[15]Шаблон!$F19+[16]Шаблон!$D19</f>
        <v>177</v>
      </c>
      <c r="G19" s="53">
        <f t="shared" si="1"/>
        <v>79.729729729729726</v>
      </c>
      <c r="H19" s="29">
        <v>22</v>
      </c>
      <c r="I19" s="78">
        <f>[15]Шаблон!$J19</f>
        <v>19</v>
      </c>
      <c r="J19" s="53">
        <f t="shared" si="2"/>
        <v>86.36363636363636</v>
      </c>
      <c r="K19" s="29">
        <v>15</v>
      </c>
      <c r="L19" s="78">
        <f>[15]Шаблон!$K19+[15]Шаблон!$L19+[16]Шаблон!$G19</f>
        <v>32</v>
      </c>
      <c r="M19" s="53">
        <f t="shared" si="3"/>
        <v>213.33333333333334</v>
      </c>
      <c r="N19" s="29">
        <v>426</v>
      </c>
      <c r="O19" s="43">
        <f>'[7]1'!$J22</f>
        <v>462</v>
      </c>
      <c r="P19" s="53">
        <f t="shared" si="4"/>
        <v>108.45070422535213</v>
      </c>
      <c r="Q19" s="29">
        <v>179</v>
      </c>
      <c r="R19" s="43">
        <f>[14]Матриця!$AM23+[14]Матриця!$AO23+[14]Матриця!$AQ23+[14]Матриця!$AS23</f>
        <v>125</v>
      </c>
      <c r="S19" s="53">
        <f t="shared" si="5"/>
        <v>69.832402234636874</v>
      </c>
      <c r="T19" s="29">
        <v>160</v>
      </c>
      <c r="U19" s="43">
        <f>[15]Шаблон!$T19</f>
        <v>114</v>
      </c>
      <c r="V19" s="53">
        <f t="shared" si="6"/>
        <v>71.25</v>
      </c>
      <c r="W19" s="27"/>
      <c r="X19" s="30"/>
    </row>
    <row r="20" spans="1:24" s="31" customFormat="1" ht="18" customHeight="1" x14ac:dyDescent="0.25">
      <c r="A20" s="48" t="s">
        <v>35</v>
      </c>
      <c r="B20" s="29">
        <v>189</v>
      </c>
      <c r="C20" s="78">
        <f>[14]Матриця!$J24+[14]Матриця!$L24+[14]Матриця!$N24+[14]Матриця!$P24</f>
        <v>136</v>
      </c>
      <c r="D20" s="53">
        <f t="shared" si="0"/>
        <v>71.957671957671948</v>
      </c>
      <c r="E20" s="29">
        <v>95</v>
      </c>
      <c r="F20" s="78">
        <f>[15]Шаблон!$F20+[16]Шаблон!$D20</f>
        <v>64</v>
      </c>
      <c r="G20" s="53">
        <f t="shared" si="1"/>
        <v>67.368421052631575</v>
      </c>
      <c r="H20" s="29">
        <v>8</v>
      </c>
      <c r="I20" s="78">
        <f>[15]Шаблон!$J20</f>
        <v>7</v>
      </c>
      <c r="J20" s="53">
        <f t="shared" si="2"/>
        <v>87.5</v>
      </c>
      <c r="K20" s="29">
        <v>17</v>
      </c>
      <c r="L20" s="78">
        <f>[15]Шаблон!$K20+[15]Шаблон!$L20+[16]Шаблон!$G20</f>
        <v>23</v>
      </c>
      <c r="M20" s="53">
        <f t="shared" si="3"/>
        <v>135.29411764705884</v>
      </c>
      <c r="N20" s="29">
        <v>159</v>
      </c>
      <c r="O20" s="43">
        <f>'[7]1'!$J23</f>
        <v>123</v>
      </c>
      <c r="P20" s="53">
        <f t="shared" si="4"/>
        <v>77.358490566037744</v>
      </c>
      <c r="Q20" s="29">
        <v>34</v>
      </c>
      <c r="R20" s="43">
        <f>[14]Матриця!$AM24+[14]Матриця!$AO24+[14]Матриця!$AQ24+[14]Матриця!$AS24</f>
        <v>27</v>
      </c>
      <c r="S20" s="53">
        <f t="shared" si="5"/>
        <v>79.411764705882348</v>
      </c>
      <c r="T20" s="29">
        <v>25</v>
      </c>
      <c r="U20" s="43">
        <f>[15]Шаблон!$T20</f>
        <v>19</v>
      </c>
      <c r="V20" s="53">
        <f t="shared" si="6"/>
        <v>76</v>
      </c>
      <c r="W20" s="27"/>
      <c r="X20" s="30"/>
    </row>
    <row r="21" spans="1:24" s="31" customFormat="1" ht="18" customHeight="1" x14ac:dyDescent="0.25">
      <c r="A21" s="48" t="s">
        <v>36</v>
      </c>
      <c r="B21" s="29">
        <v>259</v>
      </c>
      <c r="C21" s="78">
        <f>[14]Матриця!$J25+[14]Матриця!$L25+[14]Матриця!$N25+[14]Матриця!$P25</f>
        <v>236</v>
      </c>
      <c r="D21" s="53">
        <f t="shared" si="0"/>
        <v>91.119691119691112</v>
      </c>
      <c r="E21" s="29">
        <v>126</v>
      </c>
      <c r="F21" s="78">
        <f>[15]Шаблон!$F21+[16]Шаблон!$D21</f>
        <v>90</v>
      </c>
      <c r="G21" s="53">
        <f t="shared" si="1"/>
        <v>71.428571428571431</v>
      </c>
      <c r="H21" s="29">
        <v>9</v>
      </c>
      <c r="I21" s="78">
        <f>[15]Шаблон!$J21</f>
        <v>14</v>
      </c>
      <c r="J21" s="53">
        <f t="shared" si="2"/>
        <v>155.55555555555557</v>
      </c>
      <c r="K21" s="29">
        <v>24</v>
      </c>
      <c r="L21" s="78">
        <f>[15]Шаблон!$K21+[15]Шаблон!$L21+[16]Шаблон!$G21</f>
        <v>18</v>
      </c>
      <c r="M21" s="53">
        <f t="shared" si="3"/>
        <v>75</v>
      </c>
      <c r="N21" s="29">
        <v>187</v>
      </c>
      <c r="O21" s="43">
        <f>'[7]1'!$J24</f>
        <v>193</v>
      </c>
      <c r="P21" s="53">
        <f t="shared" si="4"/>
        <v>103.20855614973262</v>
      </c>
      <c r="Q21" s="29">
        <v>98</v>
      </c>
      <c r="R21" s="43">
        <f>[14]Матриця!$AM25+[14]Матриця!$AO25+[14]Матриця!$AQ25+[14]Матриця!$AS25</f>
        <v>59</v>
      </c>
      <c r="S21" s="53">
        <f t="shared" si="5"/>
        <v>60.204081632653065</v>
      </c>
      <c r="T21" s="29">
        <v>70</v>
      </c>
      <c r="U21" s="43">
        <f>[15]Шаблон!$T21</f>
        <v>51</v>
      </c>
      <c r="V21" s="53">
        <f t="shared" si="6"/>
        <v>72.857142857142847</v>
      </c>
      <c r="W21" s="27"/>
      <c r="X21" s="30"/>
    </row>
    <row r="22" spans="1:24" s="31" customFormat="1" ht="18" customHeight="1" x14ac:dyDescent="0.25">
      <c r="A22" s="48" t="s">
        <v>37</v>
      </c>
      <c r="B22" s="29">
        <v>314</v>
      </c>
      <c r="C22" s="78">
        <f>[14]Матриця!$J26+[14]Матриця!$L26+[14]Матриця!$N26+[14]Матриця!$P26</f>
        <v>260</v>
      </c>
      <c r="D22" s="53">
        <f t="shared" si="0"/>
        <v>82.802547770700642</v>
      </c>
      <c r="E22" s="29">
        <v>105</v>
      </c>
      <c r="F22" s="78">
        <f>[15]Шаблон!$F22+[16]Шаблон!$D22</f>
        <v>60</v>
      </c>
      <c r="G22" s="53">
        <f t="shared" si="1"/>
        <v>57.142857142857139</v>
      </c>
      <c r="H22" s="29">
        <v>12</v>
      </c>
      <c r="I22" s="78">
        <f>[15]Шаблон!$J22</f>
        <v>11</v>
      </c>
      <c r="J22" s="53">
        <f t="shared" si="2"/>
        <v>91.666666666666657</v>
      </c>
      <c r="K22" s="29">
        <v>22</v>
      </c>
      <c r="L22" s="78">
        <f>[15]Шаблон!$K22+[15]Шаблон!$L22+[16]Шаблон!$G22</f>
        <v>3</v>
      </c>
      <c r="M22" s="53">
        <f t="shared" si="3"/>
        <v>13.636363636363635</v>
      </c>
      <c r="N22" s="29">
        <v>267</v>
      </c>
      <c r="O22" s="43">
        <f>'[7]1'!$J25</f>
        <v>258</v>
      </c>
      <c r="P22" s="53">
        <f t="shared" si="4"/>
        <v>96.629213483146074</v>
      </c>
      <c r="Q22" s="29">
        <v>105</v>
      </c>
      <c r="R22" s="43">
        <f>[14]Матриця!$AM26+[14]Матриця!$AO26+[14]Матриця!$AQ26+[14]Матриця!$AS26</f>
        <v>89</v>
      </c>
      <c r="S22" s="53">
        <f t="shared" si="5"/>
        <v>84.761904761904759</v>
      </c>
      <c r="T22" s="29">
        <v>88</v>
      </c>
      <c r="U22" s="43">
        <f>[15]Шаблон!$T22</f>
        <v>76</v>
      </c>
      <c r="V22" s="53">
        <f t="shared" si="6"/>
        <v>86.36363636363636</v>
      </c>
      <c r="W22" s="27"/>
      <c r="X22" s="30"/>
    </row>
    <row r="23" spans="1:24" s="31" customFormat="1" ht="18" customHeight="1" x14ac:dyDescent="0.25">
      <c r="A23" s="48" t="s">
        <v>38</v>
      </c>
      <c r="B23" s="29">
        <v>254</v>
      </c>
      <c r="C23" s="78">
        <f>[14]Матриця!$J27+[14]Матриця!$L27+[14]Матриця!$N27+[14]Матриця!$P27</f>
        <v>227</v>
      </c>
      <c r="D23" s="53">
        <f t="shared" si="0"/>
        <v>89.370078740157481</v>
      </c>
      <c r="E23" s="29">
        <v>71</v>
      </c>
      <c r="F23" s="78">
        <f>[15]Шаблон!$F23+[16]Шаблон!$D23</f>
        <v>39</v>
      </c>
      <c r="G23" s="53">
        <f t="shared" si="1"/>
        <v>54.929577464788736</v>
      </c>
      <c r="H23" s="29">
        <v>7</v>
      </c>
      <c r="I23" s="78">
        <f>[15]Шаблон!$J23</f>
        <v>7</v>
      </c>
      <c r="J23" s="53">
        <f t="shared" si="2"/>
        <v>100</v>
      </c>
      <c r="K23" s="29">
        <v>2</v>
      </c>
      <c r="L23" s="78">
        <f>[15]Шаблон!$K23+[15]Шаблон!$L23+[16]Шаблон!$G23</f>
        <v>5</v>
      </c>
      <c r="M23" s="53">
        <f t="shared" si="3"/>
        <v>250</v>
      </c>
      <c r="N23" s="29">
        <v>195</v>
      </c>
      <c r="O23" s="43">
        <f>'[7]1'!$J26</f>
        <v>163</v>
      </c>
      <c r="P23" s="53">
        <f t="shared" si="4"/>
        <v>83.589743589743591</v>
      </c>
      <c r="Q23" s="29">
        <v>107</v>
      </c>
      <c r="R23" s="43">
        <f>[14]Матриця!$AM27+[14]Матриця!$AO27+[14]Матриця!$AQ27+[14]Матриця!$AS27</f>
        <v>88</v>
      </c>
      <c r="S23" s="53">
        <f t="shared" si="5"/>
        <v>82.242990654205599</v>
      </c>
      <c r="T23" s="29">
        <v>81</v>
      </c>
      <c r="U23" s="43">
        <f>[15]Шаблон!$T23</f>
        <v>70</v>
      </c>
      <c r="V23" s="53">
        <f t="shared" si="6"/>
        <v>86.419753086419746</v>
      </c>
      <c r="W23" s="27"/>
      <c r="X23" s="30"/>
    </row>
    <row r="24" spans="1:24" s="31" customFormat="1" ht="18" customHeight="1" x14ac:dyDescent="0.25">
      <c r="A24" s="48" t="s">
        <v>39</v>
      </c>
      <c r="B24" s="29">
        <v>210</v>
      </c>
      <c r="C24" s="78">
        <f>[14]Матриця!$J28+[14]Матриця!$L28+[14]Матриця!$N28+[14]Матриця!$P28</f>
        <v>194</v>
      </c>
      <c r="D24" s="53">
        <f t="shared" si="0"/>
        <v>92.38095238095238</v>
      </c>
      <c r="E24" s="29">
        <v>97</v>
      </c>
      <c r="F24" s="78">
        <f>[15]Шаблон!$F24+[16]Шаблон!$D24</f>
        <v>74</v>
      </c>
      <c r="G24" s="53">
        <f t="shared" si="1"/>
        <v>76.288659793814432</v>
      </c>
      <c r="H24" s="29">
        <v>17</v>
      </c>
      <c r="I24" s="78">
        <f>[15]Шаблон!$J24</f>
        <v>9</v>
      </c>
      <c r="J24" s="53">
        <f t="shared" si="2"/>
        <v>52.941176470588239</v>
      </c>
      <c r="K24" s="29">
        <v>13</v>
      </c>
      <c r="L24" s="78">
        <f>[15]Шаблон!$K24+[15]Шаблон!$L24+[16]Шаблон!$G24</f>
        <v>11</v>
      </c>
      <c r="M24" s="53">
        <f t="shared" si="3"/>
        <v>84.615384615384613</v>
      </c>
      <c r="N24" s="29">
        <v>188</v>
      </c>
      <c r="O24" s="43">
        <f>'[7]1'!$J27</f>
        <v>169</v>
      </c>
      <c r="P24" s="53">
        <f t="shared" si="4"/>
        <v>89.893617021276597</v>
      </c>
      <c r="Q24" s="29">
        <v>64</v>
      </c>
      <c r="R24" s="43">
        <f>[14]Матриця!$AM28+[14]Матриця!$AO28+[14]Матриця!$AQ28+[14]Матриця!$AS28</f>
        <v>75</v>
      </c>
      <c r="S24" s="53">
        <f t="shared" si="5"/>
        <v>117.1875</v>
      </c>
      <c r="T24" s="29">
        <v>54</v>
      </c>
      <c r="U24" s="43">
        <f>[15]Шаблон!$T24</f>
        <v>62</v>
      </c>
      <c r="V24" s="53">
        <f t="shared" si="6"/>
        <v>114.81481481481481</v>
      </c>
      <c r="W24" s="27"/>
      <c r="X24" s="30"/>
    </row>
    <row r="25" spans="1:24" s="31" customFormat="1" ht="18" customHeight="1" x14ac:dyDescent="0.25">
      <c r="A25" s="49" t="s">
        <v>40</v>
      </c>
      <c r="B25" s="29">
        <v>459</v>
      </c>
      <c r="C25" s="78">
        <f>[14]Матриця!$J29+[14]Матриця!$L29+[14]Матриця!$N29+[14]Матриця!$P29</f>
        <v>314</v>
      </c>
      <c r="D25" s="53">
        <f t="shared" si="0"/>
        <v>68.409586056644883</v>
      </c>
      <c r="E25" s="29">
        <v>113</v>
      </c>
      <c r="F25" s="78">
        <f>[15]Шаблон!$F25+[16]Шаблон!$D25</f>
        <v>76</v>
      </c>
      <c r="G25" s="53">
        <f t="shared" si="1"/>
        <v>67.256637168141594</v>
      </c>
      <c r="H25" s="29">
        <v>21</v>
      </c>
      <c r="I25" s="78">
        <f>[15]Шаблон!$J25</f>
        <v>7</v>
      </c>
      <c r="J25" s="53">
        <f t="shared" si="2"/>
        <v>33.333333333333329</v>
      </c>
      <c r="K25" s="29">
        <v>10</v>
      </c>
      <c r="L25" s="78">
        <f>[15]Шаблон!$K25+[15]Шаблон!$L25+[16]Шаблон!$G25</f>
        <v>29</v>
      </c>
      <c r="M25" s="53">
        <f t="shared" si="3"/>
        <v>290</v>
      </c>
      <c r="N25" s="29">
        <v>373</v>
      </c>
      <c r="O25" s="43">
        <f>'[7]1'!$J28</f>
        <v>288</v>
      </c>
      <c r="P25" s="53">
        <f t="shared" si="4"/>
        <v>77.211796246648788</v>
      </c>
      <c r="Q25" s="29">
        <v>164</v>
      </c>
      <c r="R25" s="43">
        <f>[14]Матриця!$AM29+[14]Матриця!$AO29+[14]Матриця!$AQ29+[14]Матриця!$AS29</f>
        <v>65</v>
      </c>
      <c r="S25" s="53">
        <f t="shared" si="5"/>
        <v>39.634146341463413</v>
      </c>
      <c r="T25" s="29">
        <v>132</v>
      </c>
      <c r="U25" s="43">
        <f>[15]Шаблон!$T25</f>
        <v>54</v>
      </c>
      <c r="V25" s="53">
        <f t="shared" si="6"/>
        <v>40.909090909090914</v>
      </c>
      <c r="W25" s="27"/>
      <c r="X25" s="30"/>
    </row>
    <row r="26" spans="1:24" s="31" customFormat="1" ht="18" customHeight="1" x14ac:dyDescent="0.25">
      <c r="A26" s="48" t="s">
        <v>41</v>
      </c>
      <c r="B26" s="29">
        <v>2633</v>
      </c>
      <c r="C26" s="78">
        <f>[14]Матриця!$J30+[14]Матриця!$L30+[14]Матриця!$N30+[14]Матриця!$P30</f>
        <v>2348</v>
      </c>
      <c r="D26" s="53">
        <f t="shared" si="0"/>
        <v>89.175845043676418</v>
      </c>
      <c r="E26" s="29">
        <v>1072</v>
      </c>
      <c r="F26" s="78">
        <f>[15]Шаблон!$F26+[16]Шаблон!$D26</f>
        <v>452</v>
      </c>
      <c r="G26" s="53">
        <f t="shared" si="1"/>
        <v>42.164179104477611</v>
      </c>
      <c r="H26" s="29">
        <v>52</v>
      </c>
      <c r="I26" s="78">
        <f>[15]Шаблон!$J26</f>
        <v>57</v>
      </c>
      <c r="J26" s="53">
        <f t="shared" si="2"/>
        <v>109.61538461538463</v>
      </c>
      <c r="K26" s="29">
        <v>16</v>
      </c>
      <c r="L26" s="78">
        <f>[15]Шаблон!$K26+[15]Шаблон!$L26+[16]Шаблон!$G26</f>
        <v>9</v>
      </c>
      <c r="M26" s="53">
        <f t="shared" si="3"/>
        <v>56.25</v>
      </c>
      <c r="N26" s="29">
        <v>1793</v>
      </c>
      <c r="O26" s="43">
        <f>'[7]1'!$J29</f>
        <v>1692</v>
      </c>
      <c r="P26" s="53">
        <f t="shared" si="4"/>
        <v>94.366982710540995</v>
      </c>
      <c r="Q26" s="29">
        <v>1030</v>
      </c>
      <c r="R26" s="43">
        <f>[14]Матриця!$AM30+[14]Матриця!$AO30+[14]Матриця!$AQ30+[14]Матриця!$AS30</f>
        <v>639</v>
      </c>
      <c r="S26" s="53">
        <f t="shared" si="5"/>
        <v>62.038834951456309</v>
      </c>
      <c r="T26" s="29">
        <v>830</v>
      </c>
      <c r="U26" s="43">
        <f>[15]Шаблон!$T26</f>
        <v>505</v>
      </c>
      <c r="V26" s="53">
        <f t="shared" si="6"/>
        <v>60.843373493975903</v>
      </c>
      <c r="W26" s="27"/>
      <c r="X26" s="30"/>
    </row>
    <row r="27" spans="1:24" s="31" customFormat="1" ht="18" customHeight="1" x14ac:dyDescent="0.25">
      <c r="A27" s="48" t="s">
        <v>42</v>
      </c>
      <c r="B27" s="29">
        <v>766</v>
      </c>
      <c r="C27" s="78">
        <f>[14]Матриця!$J31+[14]Матриця!$L31+[14]Матриця!$N31+[14]Матриця!$P31</f>
        <v>666</v>
      </c>
      <c r="D27" s="53">
        <f t="shared" si="0"/>
        <v>86.945169712793728</v>
      </c>
      <c r="E27" s="29">
        <v>381</v>
      </c>
      <c r="F27" s="78">
        <f>[15]Шаблон!$F27+[16]Шаблон!$D27</f>
        <v>211</v>
      </c>
      <c r="G27" s="53">
        <f t="shared" si="1"/>
        <v>55.380577427821521</v>
      </c>
      <c r="H27" s="29">
        <v>43</v>
      </c>
      <c r="I27" s="78">
        <f>[15]Шаблон!$J27</f>
        <v>34</v>
      </c>
      <c r="J27" s="53">
        <f t="shared" si="2"/>
        <v>79.069767441860463</v>
      </c>
      <c r="K27" s="29">
        <v>43</v>
      </c>
      <c r="L27" s="78">
        <f>[15]Шаблон!$K27+[15]Шаблон!$L27+[16]Шаблон!$G27</f>
        <v>40</v>
      </c>
      <c r="M27" s="53">
        <f t="shared" si="3"/>
        <v>93.023255813953483</v>
      </c>
      <c r="N27" s="29">
        <v>691</v>
      </c>
      <c r="O27" s="43">
        <f>'[7]1'!$J30</f>
        <v>642</v>
      </c>
      <c r="P27" s="53">
        <f t="shared" si="4"/>
        <v>92.908827785817664</v>
      </c>
      <c r="Q27" s="29">
        <v>267</v>
      </c>
      <c r="R27" s="43">
        <f>[14]Матриця!$AM31+[14]Матриця!$AO31+[14]Матриця!$AQ31+[14]Матриця!$AS31</f>
        <v>171</v>
      </c>
      <c r="S27" s="53">
        <f t="shared" si="5"/>
        <v>64.044943820224717</v>
      </c>
      <c r="T27" s="29">
        <v>238</v>
      </c>
      <c r="U27" s="43">
        <f>[15]Шаблон!$T27</f>
        <v>137</v>
      </c>
      <c r="V27" s="53">
        <f t="shared" si="6"/>
        <v>57.563025210084028</v>
      </c>
      <c r="W27" s="27"/>
      <c r="X27" s="30"/>
    </row>
    <row r="28" spans="1:24" s="31" customFormat="1" ht="18" customHeight="1" x14ac:dyDescent="0.25">
      <c r="A28" s="50" t="s">
        <v>43</v>
      </c>
      <c r="B28" s="29">
        <v>808</v>
      </c>
      <c r="C28" s="78">
        <f>[14]Матриця!$J32+[14]Матриця!$L32+[14]Матриця!$N32+[14]Матриця!$P32</f>
        <v>664</v>
      </c>
      <c r="D28" s="53">
        <f t="shared" si="0"/>
        <v>82.178217821782169</v>
      </c>
      <c r="E28" s="29">
        <v>418</v>
      </c>
      <c r="F28" s="78">
        <f>[15]Шаблон!$F28+[16]Шаблон!$D28</f>
        <v>279</v>
      </c>
      <c r="G28" s="53">
        <f t="shared" si="1"/>
        <v>66.746411483253581</v>
      </c>
      <c r="H28" s="29">
        <v>28</v>
      </c>
      <c r="I28" s="78">
        <f>[15]Шаблон!$J28</f>
        <v>26</v>
      </c>
      <c r="J28" s="53">
        <f t="shared" si="2"/>
        <v>92.857142857142861</v>
      </c>
      <c r="K28" s="29">
        <v>30</v>
      </c>
      <c r="L28" s="78">
        <f>[15]Шаблон!$K28+[15]Шаблон!$L28+[16]Шаблон!$G28</f>
        <v>22</v>
      </c>
      <c r="M28" s="53">
        <f t="shared" si="3"/>
        <v>73.333333333333329</v>
      </c>
      <c r="N28" s="29">
        <v>741</v>
      </c>
      <c r="O28" s="43">
        <f>'[7]1'!$J31</f>
        <v>645</v>
      </c>
      <c r="P28" s="53">
        <f t="shared" si="4"/>
        <v>87.044534412955471</v>
      </c>
      <c r="Q28" s="29">
        <v>270</v>
      </c>
      <c r="R28" s="43">
        <f>[14]Матриця!$AM32+[14]Матриця!$AO32+[14]Матриця!$AQ32+[14]Матриця!$AS32</f>
        <v>169</v>
      </c>
      <c r="S28" s="53">
        <f t="shared" si="5"/>
        <v>62.592592592592588</v>
      </c>
      <c r="T28" s="29">
        <v>214</v>
      </c>
      <c r="U28" s="43">
        <f>[15]Шаблон!$T28</f>
        <v>131</v>
      </c>
      <c r="V28" s="53">
        <f t="shared" si="6"/>
        <v>61.214953271028037</v>
      </c>
      <c r="W28" s="27"/>
      <c r="X28" s="30"/>
    </row>
    <row r="29" spans="1:24" x14ac:dyDescent="0.2">
      <c r="A29" s="33"/>
      <c r="B29" s="34"/>
      <c r="C29" s="33"/>
      <c r="D29" s="33"/>
      <c r="E29" s="33"/>
      <c r="F29" s="33"/>
      <c r="G29" s="33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24" x14ac:dyDescent="0.2">
      <c r="A30" s="37"/>
      <c r="B30" s="37"/>
      <c r="C30" s="37"/>
      <c r="D30" s="37"/>
      <c r="E30" s="37"/>
      <c r="F30" s="37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24" x14ac:dyDescent="0.2">
      <c r="A31" s="37"/>
      <c r="B31" s="37"/>
      <c r="C31" s="37"/>
      <c r="D31" s="37"/>
      <c r="E31" s="37"/>
      <c r="F31" s="37"/>
      <c r="G31" s="37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24" x14ac:dyDescent="0.2">
      <c r="A32" s="37"/>
      <c r="B32" s="37"/>
      <c r="C32" s="37"/>
      <c r="D32" s="37"/>
      <c r="E32" s="37"/>
      <c r="F32" s="37"/>
      <c r="G32" s="37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8:19" x14ac:dyDescent="0.2"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8:19" x14ac:dyDescent="0.2"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8:19" x14ac:dyDescent="0.2"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8:19" x14ac:dyDescent="0.2"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8:19" x14ac:dyDescent="0.2"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8:19" x14ac:dyDescent="0.2"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8:19" x14ac:dyDescent="0.2"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8:19" x14ac:dyDescent="0.2"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8:19" x14ac:dyDescent="0.2"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8:19" x14ac:dyDescent="0.2"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8:19" x14ac:dyDescent="0.2"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8:19" x14ac:dyDescent="0.2"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8:19" x14ac:dyDescent="0.2"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8:19" x14ac:dyDescent="0.2"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8:19" x14ac:dyDescent="0.2"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8:19" x14ac:dyDescent="0.2"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8:19" x14ac:dyDescent="0.2"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8:19" x14ac:dyDescent="0.2"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8:19" x14ac:dyDescent="0.2"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8:19" x14ac:dyDescent="0.2"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pans="8:19" x14ac:dyDescent="0.2"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8:19" x14ac:dyDescent="0.2"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8:19" x14ac:dyDescent="0.2"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8:19" x14ac:dyDescent="0.2"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8:19" x14ac:dyDescent="0.2"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8:19" x14ac:dyDescent="0.2"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8:19" x14ac:dyDescent="0.2"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8:19" x14ac:dyDescent="0.2"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8:19" x14ac:dyDescent="0.2"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8:19" x14ac:dyDescent="0.2"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8:19" x14ac:dyDescent="0.2"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8:19" x14ac:dyDescent="0.2"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8:19" x14ac:dyDescent="0.2"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8:19" x14ac:dyDescent="0.2"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8:19" x14ac:dyDescent="0.2"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8:19" x14ac:dyDescent="0.2"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8:19" x14ac:dyDescent="0.2"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8:19" x14ac:dyDescent="0.2"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8:19" x14ac:dyDescent="0.2"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8:19" x14ac:dyDescent="0.2"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8:19" x14ac:dyDescent="0.2"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8:19" x14ac:dyDescent="0.2"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8:19" x14ac:dyDescent="0.2"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8:19" x14ac:dyDescent="0.2"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8:19" x14ac:dyDescent="0.2"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8:19" x14ac:dyDescent="0.2"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8:19" x14ac:dyDescent="0.2"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8:19" x14ac:dyDescent="0.2"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8:19" x14ac:dyDescent="0.2"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8:19" x14ac:dyDescent="0.2"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8:19" x14ac:dyDescent="0.2"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spans="8:19" x14ac:dyDescent="0.2"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</sheetData>
  <mergeCells count="11">
    <mergeCell ref="A1:V1"/>
    <mergeCell ref="B3:D5"/>
    <mergeCell ref="E3:G5"/>
    <mergeCell ref="H3:J5"/>
    <mergeCell ref="K3:M5"/>
    <mergeCell ref="N3:P5"/>
    <mergeCell ref="Q3:S5"/>
    <mergeCell ref="T3:V5"/>
    <mergeCell ref="R2:S2"/>
    <mergeCell ref="T2:U2"/>
    <mergeCell ref="A3:A5"/>
  </mergeCells>
  <pageMargins left="0.31496062992125984" right="0.31496062992125984" top="0.35433070866141736" bottom="0.35433070866141736" header="0.31496062992125984" footer="0.31496062992125984"/>
  <pageSetup paperSize="9" scale="5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19"/>
  <sheetViews>
    <sheetView tabSelected="1" view="pageBreakPreview" zoomScale="80" zoomScaleNormal="70" zoomScaleSheetLayoutView="80" workbookViewId="0">
      <selection activeCell="E18" sqref="E18"/>
    </sheetView>
  </sheetViews>
  <sheetFormatPr defaultColWidth="8" defaultRowHeight="12.75" x14ac:dyDescent="0.2"/>
  <cols>
    <col min="1" max="1" width="52.5703125" style="2" customWidth="1"/>
    <col min="2" max="2" width="17.140625" style="75" customWidth="1"/>
    <col min="3" max="3" width="14.42578125" style="15" customWidth="1"/>
    <col min="4" max="4" width="16" style="2" customWidth="1"/>
    <col min="5" max="5" width="13.140625" style="2" bestFit="1" customWidth="1"/>
    <col min="6" max="6" width="11.42578125" style="2" bestFit="1" customWidth="1"/>
    <col min="7" max="16384" width="8" style="2"/>
  </cols>
  <sheetData>
    <row r="1" spans="1:6" ht="27" customHeight="1" x14ac:dyDescent="0.2">
      <c r="A1" s="94" t="s">
        <v>53</v>
      </c>
      <c r="B1" s="94"/>
      <c r="C1" s="94"/>
      <c r="D1" s="94"/>
    </row>
    <row r="2" spans="1:6" ht="23.25" customHeight="1" x14ac:dyDescent="0.2">
      <c r="A2" s="94" t="s">
        <v>19</v>
      </c>
      <c r="B2" s="94"/>
      <c r="C2" s="94"/>
      <c r="D2" s="94"/>
    </row>
    <row r="3" spans="1:6" ht="25.5" customHeight="1" x14ac:dyDescent="0.25">
      <c r="A3" s="135" t="s">
        <v>68</v>
      </c>
      <c r="B3" s="135"/>
      <c r="C3" s="135"/>
      <c r="D3" s="136"/>
    </row>
    <row r="4" spans="1:6" s="3" customFormat="1" ht="25.5" customHeight="1" x14ac:dyDescent="0.25">
      <c r="A4" s="89" t="s">
        <v>0</v>
      </c>
      <c r="B4" s="89" t="s">
        <v>62</v>
      </c>
      <c r="C4" s="131" t="s">
        <v>61</v>
      </c>
      <c r="D4" s="132"/>
    </row>
    <row r="5" spans="1:6" s="3" customFormat="1" ht="23.25" customHeight="1" x14ac:dyDescent="0.25">
      <c r="A5" s="133"/>
      <c r="B5" s="134"/>
      <c r="C5" s="95" t="s">
        <v>59</v>
      </c>
      <c r="D5" s="95" t="s">
        <v>60</v>
      </c>
    </row>
    <row r="6" spans="1:6" s="3" customFormat="1" x14ac:dyDescent="0.25">
      <c r="A6" s="90"/>
      <c r="B6" s="130"/>
      <c r="C6" s="96"/>
      <c r="D6" s="96"/>
    </row>
    <row r="7" spans="1:6" s="8" customFormat="1" ht="15.75" customHeight="1" x14ac:dyDescent="0.25">
      <c r="A7" s="6" t="s">
        <v>3</v>
      </c>
      <c r="B7" s="76">
        <v>1</v>
      </c>
      <c r="C7" s="7">
        <v>2</v>
      </c>
      <c r="D7" s="76">
        <v>3</v>
      </c>
    </row>
    <row r="8" spans="1:6" s="3" customFormat="1" ht="28.5" customHeight="1" x14ac:dyDescent="0.25">
      <c r="A8" s="9" t="s">
        <v>48</v>
      </c>
      <c r="B8" s="65">
        <f>C8+D8</f>
        <v>30411</v>
      </c>
      <c r="C8" s="58">
        <f>'12'!B7</f>
        <v>17550</v>
      </c>
      <c r="D8" s="58">
        <f>'13'!B7</f>
        <v>12861</v>
      </c>
      <c r="E8" s="18"/>
      <c r="F8" s="18"/>
    </row>
    <row r="9" spans="1:6" s="3" customFormat="1" ht="52.5" customHeight="1" x14ac:dyDescent="0.25">
      <c r="A9" s="12" t="s">
        <v>49</v>
      </c>
      <c r="B9" s="65">
        <f t="shared" ref="B9:B12" si="0">C9+D9</f>
        <v>9861</v>
      </c>
      <c r="C9" s="58">
        <f>'12'!C7</f>
        <v>5057</v>
      </c>
      <c r="D9" s="58">
        <f>'13'!C7</f>
        <v>4804</v>
      </c>
      <c r="E9" s="18"/>
      <c r="F9" s="18"/>
    </row>
    <row r="10" spans="1:6" s="3" customFormat="1" ht="31.5" customHeight="1" x14ac:dyDescent="0.25">
      <c r="A10" s="13" t="s">
        <v>50</v>
      </c>
      <c r="B10" s="65">
        <f t="shared" si="0"/>
        <v>2221</v>
      </c>
      <c r="C10" s="58">
        <f>'12'!E7</f>
        <v>889</v>
      </c>
      <c r="D10" s="58">
        <f>'13'!E7</f>
        <v>1332</v>
      </c>
      <c r="E10" s="18"/>
      <c r="F10" s="18"/>
    </row>
    <row r="11" spans="1:6" s="3" customFormat="1" ht="45.75" customHeight="1" x14ac:dyDescent="0.25">
      <c r="A11" s="13" t="s">
        <v>16</v>
      </c>
      <c r="B11" s="65">
        <f t="shared" si="0"/>
        <v>1767</v>
      </c>
      <c r="C11" s="58">
        <f>'12'!F7</f>
        <v>727</v>
      </c>
      <c r="D11" s="58">
        <f>'13'!F7</f>
        <v>1040</v>
      </c>
      <c r="E11" s="18"/>
      <c r="F11" s="18"/>
    </row>
    <row r="12" spans="1:6" s="3" customFormat="1" ht="55.5" customHeight="1" x14ac:dyDescent="0.25">
      <c r="A12" s="13" t="s">
        <v>51</v>
      </c>
      <c r="B12" s="65">
        <f t="shared" si="0"/>
        <v>26711</v>
      </c>
      <c r="C12" s="58">
        <f>'12'!G7</f>
        <v>15448</v>
      </c>
      <c r="D12" s="58">
        <f>'13'!G7</f>
        <v>11263</v>
      </c>
      <c r="E12" s="18"/>
      <c r="F12" s="18"/>
    </row>
    <row r="13" spans="1:6" s="3" customFormat="1" ht="12.75" customHeight="1" x14ac:dyDescent="0.25">
      <c r="A13" s="85" t="s">
        <v>69</v>
      </c>
      <c r="B13" s="86"/>
      <c r="C13" s="86"/>
      <c r="D13" s="86"/>
      <c r="E13" s="18"/>
      <c r="F13" s="18"/>
    </row>
    <row r="14" spans="1:6" s="3" customFormat="1" ht="18" customHeight="1" x14ac:dyDescent="0.25">
      <c r="A14" s="87"/>
      <c r="B14" s="88"/>
      <c r="C14" s="88"/>
      <c r="D14" s="88"/>
      <c r="E14" s="18"/>
      <c r="F14" s="18"/>
    </row>
    <row r="15" spans="1:6" s="3" customFormat="1" ht="20.25" customHeight="1" x14ac:dyDescent="0.25">
      <c r="A15" s="89" t="s">
        <v>0</v>
      </c>
      <c r="B15" s="89" t="s">
        <v>62</v>
      </c>
      <c r="C15" s="131" t="s">
        <v>61</v>
      </c>
      <c r="D15" s="132" t="s">
        <v>55</v>
      </c>
      <c r="E15" s="18"/>
      <c r="F15" s="18"/>
    </row>
    <row r="16" spans="1:6" ht="35.25" customHeight="1" x14ac:dyDescent="0.3">
      <c r="A16" s="90"/>
      <c r="B16" s="130"/>
      <c r="C16" s="79" t="s">
        <v>59</v>
      </c>
      <c r="D16" s="79" t="s">
        <v>60</v>
      </c>
      <c r="E16" s="19"/>
      <c r="F16" s="19"/>
    </row>
    <row r="17" spans="1:6" ht="25.5" customHeight="1" x14ac:dyDescent="0.3">
      <c r="A17" s="1" t="s">
        <v>48</v>
      </c>
      <c r="B17" s="65">
        <f t="shared" ref="B17:B18" si="1">C17+D17</f>
        <v>10713</v>
      </c>
      <c r="C17" s="59">
        <f>'12'!H7</f>
        <v>6538</v>
      </c>
      <c r="D17" s="55">
        <f>'13'!H7</f>
        <v>4175</v>
      </c>
      <c r="E17" s="19"/>
      <c r="F17" s="19"/>
    </row>
    <row r="18" spans="1:6" ht="41.25" customHeight="1" x14ac:dyDescent="0.3">
      <c r="A18" s="1" t="s">
        <v>52</v>
      </c>
      <c r="B18" s="65">
        <f t="shared" si="1"/>
        <v>9000</v>
      </c>
      <c r="C18" s="59">
        <f>'12'!I7</f>
        <v>5389</v>
      </c>
      <c r="D18" s="55">
        <f>'13'!I7</f>
        <v>3611</v>
      </c>
      <c r="E18" s="19"/>
      <c r="F18" s="19"/>
    </row>
    <row r="19" spans="1:6" ht="20.25" x14ac:dyDescent="0.3">
      <c r="C19" s="16"/>
      <c r="E19" s="19"/>
      <c r="F19" s="19"/>
    </row>
  </sheetData>
  <mergeCells count="12">
    <mergeCell ref="A13:D14"/>
    <mergeCell ref="A15:A16"/>
    <mergeCell ref="B15:B16"/>
    <mergeCell ref="C15:D15"/>
    <mergeCell ref="A1:D1"/>
    <mergeCell ref="A2:D2"/>
    <mergeCell ref="A4:A6"/>
    <mergeCell ref="C5:C6"/>
    <mergeCell ref="D5:D6"/>
    <mergeCell ref="C4:D4"/>
    <mergeCell ref="B4:B6"/>
    <mergeCell ref="A3:D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84"/>
  <sheetViews>
    <sheetView view="pageBreakPreview" zoomScale="87" zoomScaleNormal="75" zoomScaleSheetLayoutView="87" workbookViewId="0">
      <pane xSplit="1" ySplit="6" topLeftCell="B7" activePane="bottomRight" state="frozen"/>
      <selection activeCell="E12" sqref="E12"/>
      <selection pane="topRight" activeCell="E12" sqref="E12"/>
      <selection pane="bottomLeft" activeCell="E12" sqref="E12"/>
      <selection pane="bottomRight" activeCell="B6" sqref="B6:I6"/>
    </sheetView>
  </sheetViews>
  <sheetFormatPr defaultRowHeight="14.25" x14ac:dyDescent="0.2"/>
  <cols>
    <col min="1" max="1" width="29.140625" style="35" customWidth="1"/>
    <col min="2" max="2" width="10.85546875" style="35" customWidth="1"/>
    <col min="3" max="3" width="13.7109375" style="35" customWidth="1"/>
    <col min="4" max="4" width="11.42578125" style="35" customWidth="1"/>
    <col min="5" max="5" width="9.85546875" style="35" customWidth="1"/>
    <col min="6" max="6" width="12.5703125" style="35" customWidth="1"/>
    <col min="7" max="7" width="11.85546875" style="35" customWidth="1"/>
    <col min="8" max="8" width="11.7109375" style="35" customWidth="1"/>
    <col min="9" max="9" width="11.5703125" style="35" customWidth="1"/>
    <col min="10" max="16384" width="9.140625" style="35"/>
  </cols>
  <sheetData>
    <row r="1" spans="1:13" s="20" customFormat="1" ht="54.75" customHeight="1" x14ac:dyDescent="0.25">
      <c r="A1" s="138" t="s">
        <v>70</v>
      </c>
      <c r="B1" s="138"/>
      <c r="C1" s="138"/>
      <c r="D1" s="138"/>
      <c r="E1" s="138"/>
      <c r="F1" s="138"/>
      <c r="G1" s="138"/>
      <c r="H1" s="138"/>
      <c r="I1" s="138"/>
    </row>
    <row r="2" spans="1:13" s="23" customFormat="1" ht="14.25" customHeight="1" x14ac:dyDescent="0.2">
      <c r="A2" s="21"/>
      <c r="B2" s="21"/>
      <c r="C2" s="21"/>
      <c r="D2" s="21"/>
      <c r="E2" s="21"/>
      <c r="F2" s="21"/>
      <c r="G2" s="22"/>
      <c r="H2" s="63"/>
      <c r="I2" s="83" t="s">
        <v>88</v>
      </c>
    </row>
    <row r="3" spans="1:13" s="24" customFormat="1" ht="67.5" customHeight="1" x14ac:dyDescent="0.25">
      <c r="A3" s="106"/>
      <c r="B3" s="137" t="s">
        <v>87</v>
      </c>
      <c r="C3" s="137" t="s">
        <v>75</v>
      </c>
      <c r="D3" s="137" t="s">
        <v>56</v>
      </c>
      <c r="E3" s="137" t="s">
        <v>57</v>
      </c>
      <c r="F3" s="137" t="s">
        <v>58</v>
      </c>
      <c r="G3" s="137" t="s">
        <v>6</v>
      </c>
      <c r="H3" s="139" t="s">
        <v>81</v>
      </c>
      <c r="I3" s="137" t="s">
        <v>10</v>
      </c>
    </row>
    <row r="4" spans="1:13" s="25" customFormat="1" ht="19.5" customHeight="1" x14ac:dyDescent="0.25">
      <c r="A4" s="106"/>
      <c r="B4" s="137"/>
      <c r="C4" s="137"/>
      <c r="D4" s="137"/>
      <c r="E4" s="137"/>
      <c r="F4" s="137"/>
      <c r="G4" s="137"/>
      <c r="H4" s="139"/>
      <c r="I4" s="137"/>
    </row>
    <row r="5" spans="1:13" s="25" customFormat="1" ht="6" customHeight="1" x14ac:dyDescent="0.25">
      <c r="A5" s="106"/>
      <c r="B5" s="137"/>
      <c r="C5" s="137"/>
      <c r="D5" s="137"/>
      <c r="E5" s="137"/>
      <c r="F5" s="137"/>
      <c r="G5" s="137"/>
      <c r="H5" s="139"/>
      <c r="I5" s="137"/>
    </row>
    <row r="6" spans="1:13" s="41" customFormat="1" ht="11.25" customHeight="1" x14ac:dyDescent="0.2">
      <c r="A6" s="39" t="s">
        <v>3</v>
      </c>
      <c r="B6" s="40">
        <v>1</v>
      </c>
      <c r="C6" s="72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</row>
    <row r="7" spans="1:13" s="28" customFormat="1" ht="18" customHeight="1" x14ac:dyDescent="0.25">
      <c r="A7" s="46" t="s">
        <v>22</v>
      </c>
      <c r="B7" s="26">
        <f t="shared" ref="B7:I7" si="0">SUM(B8:B28)</f>
        <v>17550</v>
      </c>
      <c r="C7" s="26">
        <f t="shared" si="0"/>
        <v>5057</v>
      </c>
      <c r="D7" s="67">
        <f t="shared" si="0"/>
        <v>4230</v>
      </c>
      <c r="E7" s="26">
        <f t="shared" si="0"/>
        <v>889</v>
      </c>
      <c r="F7" s="26">
        <f t="shared" si="0"/>
        <v>727</v>
      </c>
      <c r="G7" s="26">
        <f t="shared" si="0"/>
        <v>15448</v>
      </c>
      <c r="H7" s="26">
        <f t="shared" si="0"/>
        <v>6538</v>
      </c>
      <c r="I7" s="26">
        <f t="shared" si="0"/>
        <v>5389</v>
      </c>
      <c r="J7" s="27"/>
      <c r="M7" s="31"/>
    </row>
    <row r="8" spans="1:13" s="31" customFormat="1" ht="18" customHeight="1" x14ac:dyDescent="0.25">
      <c r="A8" s="47" t="s">
        <v>23</v>
      </c>
      <c r="B8" s="29">
        <f>[14]Матриця!$I12</f>
        <v>1012</v>
      </c>
      <c r="C8" s="29">
        <f>[14]Матриця!$AD12+[17]Шаблон!$D8</f>
        <v>292</v>
      </c>
      <c r="D8" s="64">
        <f>[14]Матриця!$AD12</f>
        <v>286</v>
      </c>
      <c r="E8" s="29">
        <f>[18]Шаблон!$J8</f>
        <v>67</v>
      </c>
      <c r="F8" s="29">
        <f>[18]Шаблон!$K8+[18]Шаблон!$L8+[17]Шаблон!$G8</f>
        <v>71</v>
      </c>
      <c r="G8" s="43">
        <f>'[7]1'!$I11</f>
        <v>990</v>
      </c>
      <c r="H8" s="43">
        <f>[14]Матриця!$AL12</f>
        <v>356</v>
      </c>
      <c r="I8" s="43">
        <f>[18]Шаблон!$T8</f>
        <v>338</v>
      </c>
      <c r="J8" s="27"/>
      <c r="K8" s="30"/>
    </row>
    <row r="9" spans="1:13" s="32" customFormat="1" ht="18" customHeight="1" x14ac:dyDescent="0.25">
      <c r="A9" s="48" t="s">
        <v>24</v>
      </c>
      <c r="B9" s="78">
        <f>[14]Матриця!$I13</f>
        <v>475</v>
      </c>
      <c r="C9" s="78">
        <f>[14]Матриця!$AD13+[17]Шаблон!$D9</f>
        <v>172</v>
      </c>
      <c r="D9" s="64">
        <f>[14]Матриця!$AD13</f>
        <v>129</v>
      </c>
      <c r="E9" s="78">
        <f>[18]Шаблон!$J9</f>
        <v>40</v>
      </c>
      <c r="F9" s="78">
        <f>[18]Шаблон!$K9+[18]Шаблон!$L9+[17]Шаблон!$G9</f>
        <v>49</v>
      </c>
      <c r="G9" s="43">
        <f>'[7]1'!$I12</f>
        <v>417</v>
      </c>
      <c r="H9" s="43">
        <f>[14]Матриця!$AL13</f>
        <v>193</v>
      </c>
      <c r="I9" s="43">
        <f>[18]Шаблон!$T9</f>
        <v>167</v>
      </c>
      <c r="J9" s="27"/>
      <c r="K9" s="30"/>
    </row>
    <row r="10" spans="1:13" s="31" customFormat="1" ht="18" customHeight="1" x14ac:dyDescent="0.25">
      <c r="A10" s="48" t="s">
        <v>25</v>
      </c>
      <c r="B10" s="78">
        <f>[14]Матриця!$I14</f>
        <v>445</v>
      </c>
      <c r="C10" s="78">
        <f>[14]Матриця!$AD14+[17]Шаблон!$D10</f>
        <v>112</v>
      </c>
      <c r="D10" s="64">
        <f>[14]Матриця!$AD14</f>
        <v>101</v>
      </c>
      <c r="E10" s="78">
        <f>[18]Шаблон!$J10</f>
        <v>21</v>
      </c>
      <c r="F10" s="78">
        <f>[18]Шаблон!$K10+[18]Шаблон!$L10+[17]Шаблон!$G10</f>
        <v>21</v>
      </c>
      <c r="G10" s="43">
        <f>'[7]1'!$I13</f>
        <v>426</v>
      </c>
      <c r="H10" s="43">
        <f>[14]Матриця!$AL14</f>
        <v>207</v>
      </c>
      <c r="I10" s="43">
        <f>[18]Шаблон!$T10</f>
        <v>179</v>
      </c>
      <c r="J10" s="27"/>
      <c r="K10" s="30"/>
    </row>
    <row r="11" spans="1:13" s="31" customFormat="1" ht="18" customHeight="1" x14ac:dyDescent="0.25">
      <c r="A11" s="48" t="s">
        <v>26</v>
      </c>
      <c r="B11" s="78">
        <f>[14]Матриця!$I15</f>
        <v>828</v>
      </c>
      <c r="C11" s="78">
        <f>[14]Матриця!$AD15+[17]Шаблон!$D11</f>
        <v>202</v>
      </c>
      <c r="D11" s="64">
        <f>[14]Матриця!$AD15</f>
        <v>178</v>
      </c>
      <c r="E11" s="78">
        <f>[18]Шаблон!$J11</f>
        <v>24</v>
      </c>
      <c r="F11" s="78">
        <f>[18]Шаблон!$K11+[18]Шаблон!$L11+[17]Шаблон!$G11</f>
        <v>37</v>
      </c>
      <c r="G11" s="43">
        <f>'[7]1'!$I14</f>
        <v>816</v>
      </c>
      <c r="H11" s="43">
        <f>[14]Матриця!$AL15</f>
        <v>370</v>
      </c>
      <c r="I11" s="43">
        <f>[18]Шаблон!$T11</f>
        <v>233</v>
      </c>
      <c r="J11" s="27"/>
      <c r="K11" s="30"/>
    </row>
    <row r="12" spans="1:13" s="31" customFormat="1" ht="18" customHeight="1" x14ac:dyDescent="0.25">
      <c r="A12" s="48" t="s">
        <v>27</v>
      </c>
      <c r="B12" s="78">
        <f>[14]Матриця!$I16</f>
        <v>448</v>
      </c>
      <c r="C12" s="78">
        <f>[14]Матриця!$AD16+[17]Шаблон!$D12</f>
        <v>131</v>
      </c>
      <c r="D12" s="64">
        <f>[14]Матриця!$AD16</f>
        <v>128</v>
      </c>
      <c r="E12" s="78">
        <f>[18]Шаблон!$J12</f>
        <v>1</v>
      </c>
      <c r="F12" s="78">
        <f>[18]Шаблон!$K12+[18]Шаблон!$L12+[17]Шаблон!$G12</f>
        <v>58</v>
      </c>
      <c r="G12" s="43">
        <f>'[7]1'!$I15</f>
        <v>397</v>
      </c>
      <c r="H12" s="43">
        <f>[14]Матриця!$AL16</f>
        <v>192</v>
      </c>
      <c r="I12" s="43">
        <f>[18]Шаблон!$T12</f>
        <v>161</v>
      </c>
      <c r="J12" s="27"/>
      <c r="K12" s="30"/>
    </row>
    <row r="13" spans="1:13" s="31" customFormat="1" ht="18" customHeight="1" x14ac:dyDescent="0.25">
      <c r="A13" s="48" t="s">
        <v>28</v>
      </c>
      <c r="B13" s="78">
        <f>[14]Матриця!$I17</f>
        <v>585</v>
      </c>
      <c r="C13" s="78">
        <f>[14]Матриця!$AD17+[17]Шаблон!$D13</f>
        <v>153</v>
      </c>
      <c r="D13" s="64">
        <f>[14]Матриця!$AD17</f>
        <v>116</v>
      </c>
      <c r="E13" s="78">
        <f>[18]Шаблон!$J13</f>
        <v>19</v>
      </c>
      <c r="F13" s="78">
        <f>[18]Шаблон!$K13+[18]Шаблон!$L13+[17]Шаблон!$G13</f>
        <v>13</v>
      </c>
      <c r="G13" s="43">
        <f>'[7]1'!$I16</f>
        <v>514</v>
      </c>
      <c r="H13" s="43">
        <f>[14]Матриця!$AL17</f>
        <v>257</v>
      </c>
      <c r="I13" s="43">
        <f>[18]Шаблон!$T13</f>
        <v>209</v>
      </c>
      <c r="J13" s="27"/>
      <c r="K13" s="30"/>
    </row>
    <row r="14" spans="1:13" s="31" customFormat="1" ht="18" customHeight="1" x14ac:dyDescent="0.25">
      <c r="A14" s="48" t="s">
        <v>29</v>
      </c>
      <c r="B14" s="78">
        <f>[14]Матриця!$I18</f>
        <v>319</v>
      </c>
      <c r="C14" s="78">
        <f>[14]Матриця!$AD18+[17]Шаблон!$D14</f>
        <v>48</v>
      </c>
      <c r="D14" s="64">
        <f>[14]Матриця!$AD18</f>
        <v>47</v>
      </c>
      <c r="E14" s="78">
        <f>[18]Шаблон!$J14</f>
        <v>2</v>
      </c>
      <c r="F14" s="78">
        <f>[18]Шаблон!$K14+[18]Шаблон!$L14+[17]Шаблон!$G14</f>
        <v>0</v>
      </c>
      <c r="G14" s="43">
        <f>'[7]1'!$I17</f>
        <v>278</v>
      </c>
      <c r="H14" s="43">
        <f>[14]Матриця!$AL18</f>
        <v>192</v>
      </c>
      <c r="I14" s="43">
        <f>[18]Шаблон!$T14</f>
        <v>179</v>
      </c>
      <c r="J14" s="27"/>
      <c r="K14" s="30"/>
    </row>
    <row r="15" spans="1:13" s="31" customFormat="1" ht="18" customHeight="1" x14ac:dyDescent="0.25">
      <c r="A15" s="48" t="s">
        <v>30</v>
      </c>
      <c r="B15" s="78">
        <f>[14]Матриця!$I19</f>
        <v>529</v>
      </c>
      <c r="C15" s="78">
        <f>[14]Матриця!$AD19+[17]Шаблон!$D15</f>
        <v>158</v>
      </c>
      <c r="D15" s="64">
        <f>[14]Матриця!$AD19</f>
        <v>151</v>
      </c>
      <c r="E15" s="78">
        <f>[18]Шаблон!$J15</f>
        <v>64</v>
      </c>
      <c r="F15" s="78">
        <f>[18]Шаблон!$K15+[18]Шаблон!$L15+[17]Шаблон!$G15</f>
        <v>27</v>
      </c>
      <c r="G15" s="43">
        <f>'[7]1'!$I18</f>
        <v>472</v>
      </c>
      <c r="H15" s="43">
        <f>[14]Матриця!$AL19</f>
        <v>191</v>
      </c>
      <c r="I15" s="43">
        <f>[18]Шаблон!$T15</f>
        <v>154</v>
      </c>
      <c r="J15" s="27"/>
      <c r="K15" s="30"/>
    </row>
    <row r="16" spans="1:13" s="31" customFormat="1" ht="18" customHeight="1" x14ac:dyDescent="0.25">
      <c r="A16" s="48" t="s">
        <v>31</v>
      </c>
      <c r="B16" s="78">
        <f>[14]Матриця!$I20</f>
        <v>317</v>
      </c>
      <c r="C16" s="78">
        <f>[14]Матриця!$AD20+[17]Шаблон!$D16</f>
        <v>82</v>
      </c>
      <c r="D16" s="64">
        <f>[14]Матриця!$AD20</f>
        <v>72</v>
      </c>
      <c r="E16" s="78">
        <f>[18]Шаблон!$J16</f>
        <v>6</v>
      </c>
      <c r="F16" s="78">
        <f>[18]Шаблон!$K16+[18]Шаблон!$L16+[17]Шаблон!$G16</f>
        <v>25</v>
      </c>
      <c r="G16" s="43">
        <f>'[7]1'!$I19</f>
        <v>312</v>
      </c>
      <c r="H16" s="43">
        <f>[14]Матриця!$AL20</f>
        <v>135</v>
      </c>
      <c r="I16" s="43">
        <f>[18]Шаблон!$T16</f>
        <v>116</v>
      </c>
      <c r="J16" s="27"/>
      <c r="K16" s="30"/>
    </row>
    <row r="17" spans="1:11" s="31" customFormat="1" ht="18" customHeight="1" x14ac:dyDescent="0.25">
      <c r="A17" s="48" t="s">
        <v>32</v>
      </c>
      <c r="B17" s="78">
        <f>[14]Матриця!$I21</f>
        <v>624</v>
      </c>
      <c r="C17" s="78">
        <f>[14]Матриця!$AD21+[17]Шаблон!$D17</f>
        <v>156</v>
      </c>
      <c r="D17" s="64">
        <f>[14]Матриця!$AD21</f>
        <v>126</v>
      </c>
      <c r="E17" s="78">
        <f>[18]Шаблон!$J17</f>
        <v>7</v>
      </c>
      <c r="F17" s="78">
        <f>[18]Шаблон!$K17+[18]Шаблон!$L17+[17]Шаблон!$G17</f>
        <v>8</v>
      </c>
      <c r="G17" s="43">
        <f>'[7]1'!$I20</f>
        <v>518</v>
      </c>
      <c r="H17" s="43">
        <f>[14]Матриця!$AL21</f>
        <v>261</v>
      </c>
      <c r="I17" s="43">
        <f>[18]Шаблон!$T17</f>
        <v>226</v>
      </c>
      <c r="J17" s="27"/>
      <c r="K17" s="30"/>
    </row>
    <row r="18" spans="1:11" s="31" customFormat="1" ht="18" customHeight="1" x14ac:dyDescent="0.25">
      <c r="A18" s="48" t="s">
        <v>33</v>
      </c>
      <c r="B18" s="78">
        <f>[14]Матриця!$I22</f>
        <v>539</v>
      </c>
      <c r="C18" s="78">
        <f>[14]Матриця!$AD22+[17]Шаблон!$D18</f>
        <v>171</v>
      </c>
      <c r="D18" s="64">
        <f>[14]Матриця!$AD22</f>
        <v>161</v>
      </c>
      <c r="E18" s="78">
        <f>[18]Шаблон!$J18</f>
        <v>19</v>
      </c>
      <c r="F18" s="78">
        <f>[18]Шаблон!$K18+[18]Шаблон!$L18+[17]Шаблон!$G18</f>
        <v>15</v>
      </c>
      <c r="G18" s="43">
        <f>'[7]1'!$I21</f>
        <v>482</v>
      </c>
      <c r="H18" s="43">
        <f>[14]Матриця!$AL22</f>
        <v>199</v>
      </c>
      <c r="I18" s="43">
        <f>[18]Шаблон!$T18</f>
        <v>142</v>
      </c>
      <c r="J18" s="27"/>
      <c r="K18" s="30"/>
    </row>
    <row r="19" spans="1:11" s="31" customFormat="1" ht="18" customHeight="1" x14ac:dyDescent="0.25">
      <c r="A19" s="48" t="s">
        <v>34</v>
      </c>
      <c r="B19" s="78">
        <f>[14]Матриця!$I23</f>
        <v>913</v>
      </c>
      <c r="C19" s="78">
        <f>[14]Матриця!$AD23+[17]Шаблон!$D19</f>
        <v>302</v>
      </c>
      <c r="D19" s="64">
        <f>[14]Матриця!$AD23</f>
        <v>262</v>
      </c>
      <c r="E19" s="78">
        <f>[18]Шаблон!$J19</f>
        <v>30</v>
      </c>
      <c r="F19" s="78">
        <f>[18]Шаблон!$K19+[18]Шаблон!$L19+[17]Шаблон!$G19</f>
        <v>37</v>
      </c>
      <c r="G19" s="43">
        <f>'[7]1'!$I22</f>
        <v>860</v>
      </c>
      <c r="H19" s="43">
        <f>[14]Матриця!$AL23</f>
        <v>319</v>
      </c>
      <c r="I19" s="43">
        <f>[18]Шаблон!$T19</f>
        <v>300</v>
      </c>
      <c r="J19" s="27"/>
      <c r="K19" s="30"/>
    </row>
    <row r="20" spans="1:11" s="31" customFormat="1" ht="18" customHeight="1" x14ac:dyDescent="0.25">
      <c r="A20" s="48" t="s">
        <v>35</v>
      </c>
      <c r="B20" s="78">
        <f>[14]Матриця!$I24</f>
        <v>368</v>
      </c>
      <c r="C20" s="78">
        <f>[14]Матриця!$AD24+[17]Шаблон!$D20</f>
        <v>204</v>
      </c>
      <c r="D20" s="64">
        <f>[14]Матриця!$AD24</f>
        <v>174</v>
      </c>
      <c r="E20" s="78">
        <f>[18]Шаблон!$J20</f>
        <v>31</v>
      </c>
      <c r="F20" s="78">
        <f>[18]Шаблон!$K20+[18]Шаблон!$L20+[17]Шаблон!$G20</f>
        <v>74</v>
      </c>
      <c r="G20" s="43">
        <f>'[7]1'!$I23</f>
        <v>322</v>
      </c>
      <c r="H20" s="43">
        <f>[14]Матриця!$AL24</f>
        <v>102</v>
      </c>
      <c r="I20" s="43">
        <f>[18]Шаблон!$T20</f>
        <v>84</v>
      </c>
      <c r="J20" s="27"/>
      <c r="K20" s="30"/>
    </row>
    <row r="21" spans="1:11" s="31" customFormat="1" ht="18" customHeight="1" x14ac:dyDescent="0.25">
      <c r="A21" s="48" t="s">
        <v>36</v>
      </c>
      <c r="B21" s="78">
        <f>[14]Матриця!$I25</f>
        <v>404</v>
      </c>
      <c r="C21" s="78">
        <f>[14]Матриця!$AD25+[17]Шаблон!$D21</f>
        <v>166</v>
      </c>
      <c r="D21" s="64">
        <f>[14]Матриця!$AD25</f>
        <v>120</v>
      </c>
      <c r="E21" s="78">
        <f>[18]Шаблон!$J21</f>
        <v>8</v>
      </c>
      <c r="F21" s="78">
        <f>[18]Шаблон!$K21+[18]Шаблон!$L21+[17]Шаблон!$G21</f>
        <v>23</v>
      </c>
      <c r="G21" s="43">
        <f>'[7]1'!$I24</f>
        <v>320</v>
      </c>
      <c r="H21" s="43">
        <f>[14]Матриця!$AL25</f>
        <v>126</v>
      </c>
      <c r="I21" s="43">
        <f>[18]Шаблон!$T21</f>
        <v>108</v>
      </c>
      <c r="J21" s="27"/>
      <c r="K21" s="30"/>
    </row>
    <row r="22" spans="1:11" s="31" customFormat="1" ht="18" customHeight="1" x14ac:dyDescent="0.25">
      <c r="A22" s="48" t="s">
        <v>37</v>
      </c>
      <c r="B22" s="78">
        <f>[14]Матриця!$I26</f>
        <v>454</v>
      </c>
      <c r="C22" s="78">
        <f>[14]Матриця!$AD26+[17]Шаблон!$D22</f>
        <v>129</v>
      </c>
      <c r="D22" s="64">
        <f>[14]Матриця!$AD26</f>
        <v>116</v>
      </c>
      <c r="E22" s="78">
        <f>[18]Шаблон!$J22</f>
        <v>17</v>
      </c>
      <c r="F22" s="78">
        <f>[18]Шаблон!$K22+[18]Шаблон!$L22+[17]Шаблон!$G22</f>
        <v>7</v>
      </c>
      <c r="G22" s="43">
        <f>'[7]1'!$I25</f>
        <v>452</v>
      </c>
      <c r="H22" s="43">
        <f>[14]Матриця!$AL26</f>
        <v>177</v>
      </c>
      <c r="I22" s="43">
        <f>[18]Шаблон!$T22</f>
        <v>144</v>
      </c>
      <c r="J22" s="27"/>
      <c r="K22" s="30"/>
    </row>
    <row r="23" spans="1:11" s="31" customFormat="1" ht="18" customHeight="1" x14ac:dyDescent="0.25">
      <c r="A23" s="48" t="s">
        <v>38</v>
      </c>
      <c r="B23" s="78">
        <f>[14]Матриця!$I27</f>
        <v>471</v>
      </c>
      <c r="C23" s="78">
        <f>[14]Матриця!$AD27+[17]Шаблон!$D23</f>
        <v>60</v>
      </c>
      <c r="D23" s="64">
        <f>[14]Матриця!$AD27</f>
        <v>56</v>
      </c>
      <c r="E23" s="78">
        <f>[18]Шаблон!$J23</f>
        <v>2</v>
      </c>
      <c r="F23" s="78">
        <f>[18]Шаблон!$K23+[18]Шаблон!$L23+[17]Шаблон!$G23</f>
        <v>8</v>
      </c>
      <c r="G23" s="43">
        <f>'[7]1'!$I26</f>
        <v>364</v>
      </c>
      <c r="H23" s="43">
        <f>[14]Матриця!$AL27</f>
        <v>283</v>
      </c>
      <c r="I23" s="43">
        <f>[18]Шаблон!$T23</f>
        <v>199</v>
      </c>
      <c r="J23" s="27"/>
      <c r="K23" s="30"/>
    </row>
    <row r="24" spans="1:11" s="31" customFormat="1" ht="18" customHeight="1" x14ac:dyDescent="0.25">
      <c r="A24" s="48" t="s">
        <v>39</v>
      </c>
      <c r="B24" s="78">
        <f>[14]Матриця!$I28</f>
        <v>415</v>
      </c>
      <c r="C24" s="78">
        <f>[14]Матриця!$AD28+[17]Шаблон!$D24</f>
        <v>84</v>
      </c>
      <c r="D24" s="64">
        <f>[14]Матриця!$AD28</f>
        <v>67</v>
      </c>
      <c r="E24" s="78">
        <f>[18]Шаблон!$J24</f>
        <v>4</v>
      </c>
      <c r="F24" s="78">
        <f>[18]Шаблон!$K24+[18]Шаблон!$L24+[17]Шаблон!$G24</f>
        <v>14</v>
      </c>
      <c r="G24" s="43">
        <f>'[7]1'!$I27</f>
        <v>361</v>
      </c>
      <c r="H24" s="43">
        <f>[14]Матриця!$AL28</f>
        <v>225</v>
      </c>
      <c r="I24" s="43">
        <f>[18]Шаблон!$T24</f>
        <v>193</v>
      </c>
      <c r="J24" s="27"/>
      <c r="K24" s="30"/>
    </row>
    <row r="25" spans="1:11" s="31" customFormat="1" ht="18" customHeight="1" x14ac:dyDescent="0.25">
      <c r="A25" s="49" t="s">
        <v>40</v>
      </c>
      <c r="B25" s="78">
        <f>[14]Матриця!$I29</f>
        <v>661</v>
      </c>
      <c r="C25" s="78">
        <f>[14]Матриця!$AD29+[17]Шаблон!$D25</f>
        <v>159</v>
      </c>
      <c r="D25" s="64">
        <f>[14]Матриця!$AD29</f>
        <v>138</v>
      </c>
      <c r="E25" s="78">
        <f>[18]Шаблон!$J25</f>
        <v>35</v>
      </c>
      <c r="F25" s="78">
        <f>[18]Шаблон!$K25+[18]Шаблон!$L25+[17]Шаблон!$G25</f>
        <v>56</v>
      </c>
      <c r="G25" s="43">
        <f>'[7]1'!$I28</f>
        <v>618</v>
      </c>
      <c r="H25" s="43">
        <f>[14]Матриця!$AL29</f>
        <v>209</v>
      </c>
      <c r="I25" s="43">
        <f>[18]Шаблон!$T25</f>
        <v>177</v>
      </c>
      <c r="J25" s="27"/>
      <c r="K25" s="30"/>
    </row>
    <row r="26" spans="1:11" s="31" customFormat="1" ht="18" customHeight="1" x14ac:dyDescent="0.25">
      <c r="A26" s="48" t="s">
        <v>41</v>
      </c>
      <c r="B26" s="78">
        <f>[14]Матриця!$I30</f>
        <v>4836</v>
      </c>
      <c r="C26" s="78">
        <f>[14]Матриця!$AD30+[17]Шаблон!$D26</f>
        <v>1280</v>
      </c>
      <c r="D26" s="64">
        <f>[14]Матриця!$AD30</f>
        <v>1068</v>
      </c>
      <c r="E26" s="78">
        <f>[18]Шаблон!$J26</f>
        <v>275</v>
      </c>
      <c r="F26" s="78">
        <f>[18]Шаблон!$K26+[18]Шаблон!$L26+[17]Шаблон!$G26</f>
        <v>46</v>
      </c>
      <c r="G26" s="43">
        <f>'[7]1'!$I29</f>
        <v>3692</v>
      </c>
      <c r="H26" s="43">
        <f>[14]Матриця!$AL30</f>
        <v>1587</v>
      </c>
      <c r="I26" s="43">
        <f>[18]Шаблон!$T26</f>
        <v>1261</v>
      </c>
      <c r="J26" s="27"/>
      <c r="K26" s="30"/>
    </row>
    <row r="27" spans="1:11" s="31" customFormat="1" ht="18" customHeight="1" x14ac:dyDescent="0.25">
      <c r="A27" s="48" t="s">
        <v>42</v>
      </c>
      <c r="B27" s="78">
        <f>[14]Матриця!$I31</f>
        <v>1495</v>
      </c>
      <c r="C27" s="78">
        <f>[14]Матриця!$AD31+[17]Шаблон!$D27</f>
        <v>427</v>
      </c>
      <c r="D27" s="64">
        <f>[14]Матриця!$AD31</f>
        <v>364</v>
      </c>
      <c r="E27" s="78">
        <f>[18]Шаблон!$J27</f>
        <v>122</v>
      </c>
      <c r="F27" s="78">
        <f>[18]Шаблон!$K27+[18]Шаблон!$L27+[17]Шаблон!$G27</f>
        <v>105</v>
      </c>
      <c r="G27" s="43">
        <f>'[7]1'!$I30</f>
        <v>1446</v>
      </c>
      <c r="H27" s="43">
        <f>[14]Матриця!$AL31</f>
        <v>486</v>
      </c>
      <c r="I27" s="43">
        <f>[18]Шаблон!$T27</f>
        <v>419</v>
      </c>
      <c r="J27" s="27"/>
      <c r="K27" s="30"/>
    </row>
    <row r="28" spans="1:11" s="31" customFormat="1" ht="18" customHeight="1" x14ac:dyDescent="0.25">
      <c r="A28" s="50" t="s">
        <v>43</v>
      </c>
      <c r="B28" s="78">
        <f>[14]Матриця!$I32</f>
        <v>1412</v>
      </c>
      <c r="C28" s="78">
        <f>[14]Матриця!$AD32+[17]Шаблон!$D28</f>
        <v>569</v>
      </c>
      <c r="D28" s="64">
        <f>[14]Матриця!$AD32</f>
        <v>370</v>
      </c>
      <c r="E28" s="78">
        <f>[18]Шаблон!$J28</f>
        <v>95</v>
      </c>
      <c r="F28" s="78">
        <f>[18]Шаблон!$K28+[18]Шаблон!$L28+[17]Шаблон!$G28</f>
        <v>33</v>
      </c>
      <c r="G28" s="43">
        <f>'[7]1'!$I31</f>
        <v>1391</v>
      </c>
      <c r="H28" s="43">
        <f>[14]Матриця!$AL32</f>
        <v>471</v>
      </c>
      <c r="I28" s="43">
        <f>[18]Шаблон!$T28</f>
        <v>400</v>
      </c>
      <c r="J28" s="27"/>
      <c r="K28" s="30"/>
    </row>
    <row r="29" spans="1:11" x14ac:dyDescent="0.2">
      <c r="A29" s="33"/>
      <c r="B29" s="33"/>
      <c r="C29" s="33"/>
      <c r="D29" s="33"/>
      <c r="E29" s="36"/>
      <c r="F29" s="36"/>
      <c r="G29" s="36"/>
      <c r="H29" s="36"/>
    </row>
    <row r="30" spans="1:11" x14ac:dyDescent="0.2">
      <c r="A30" s="37"/>
      <c r="B30" s="37"/>
      <c r="C30" s="37"/>
      <c r="D30" s="37"/>
      <c r="E30" s="38"/>
      <c r="F30" s="38"/>
      <c r="G30" s="38"/>
      <c r="H30" s="38"/>
    </row>
    <row r="31" spans="1:11" x14ac:dyDescent="0.2">
      <c r="A31" s="37"/>
      <c r="B31" s="37"/>
      <c r="C31" s="37"/>
      <c r="D31" s="37"/>
      <c r="E31" s="38"/>
      <c r="F31" s="38"/>
      <c r="G31" s="38"/>
      <c r="H31" s="38"/>
    </row>
    <row r="32" spans="1:11" x14ac:dyDescent="0.2">
      <c r="A32" s="37"/>
      <c r="B32" s="37"/>
      <c r="C32" s="37"/>
      <c r="D32" s="37"/>
      <c r="E32" s="38"/>
      <c r="F32" s="38"/>
      <c r="G32" s="38"/>
      <c r="H32" s="38"/>
    </row>
    <row r="33" spans="5:8" x14ac:dyDescent="0.2">
      <c r="E33" s="38"/>
      <c r="F33" s="38"/>
      <c r="G33" s="38"/>
      <c r="H33" s="38"/>
    </row>
    <row r="34" spans="5:8" x14ac:dyDescent="0.2">
      <c r="E34" s="38"/>
      <c r="F34" s="38"/>
      <c r="G34" s="38"/>
      <c r="H34" s="38"/>
    </row>
    <row r="35" spans="5:8" x14ac:dyDescent="0.2">
      <c r="E35" s="38"/>
      <c r="F35" s="38"/>
      <c r="G35" s="38"/>
      <c r="H35" s="38"/>
    </row>
    <row r="36" spans="5:8" x14ac:dyDescent="0.2">
      <c r="E36" s="38"/>
      <c r="F36" s="38"/>
      <c r="G36" s="38"/>
      <c r="H36" s="38"/>
    </row>
    <row r="37" spans="5:8" x14ac:dyDescent="0.2">
      <c r="E37" s="38"/>
      <c r="F37" s="38"/>
      <c r="G37" s="38"/>
      <c r="H37" s="38"/>
    </row>
    <row r="38" spans="5:8" x14ac:dyDescent="0.2">
      <c r="E38" s="38"/>
      <c r="F38" s="38"/>
      <c r="G38" s="38"/>
      <c r="H38" s="38"/>
    </row>
    <row r="39" spans="5:8" x14ac:dyDescent="0.2">
      <c r="E39" s="38"/>
      <c r="F39" s="38"/>
      <c r="G39" s="38"/>
      <c r="H39" s="38"/>
    </row>
    <row r="40" spans="5:8" x14ac:dyDescent="0.2">
      <c r="E40" s="38"/>
      <c r="F40" s="38"/>
      <c r="G40" s="38"/>
      <c r="H40" s="38"/>
    </row>
    <row r="41" spans="5:8" x14ac:dyDescent="0.2">
      <c r="E41" s="38"/>
      <c r="F41" s="38"/>
      <c r="G41" s="38"/>
      <c r="H41" s="38"/>
    </row>
    <row r="42" spans="5:8" x14ac:dyDescent="0.2">
      <c r="E42" s="38"/>
      <c r="F42" s="38"/>
      <c r="G42" s="38"/>
      <c r="H42" s="38"/>
    </row>
    <row r="43" spans="5:8" x14ac:dyDescent="0.2">
      <c r="E43" s="38"/>
      <c r="F43" s="38"/>
      <c r="G43" s="38"/>
      <c r="H43" s="38"/>
    </row>
    <row r="44" spans="5:8" x14ac:dyDescent="0.2">
      <c r="E44" s="38"/>
      <c r="F44" s="38"/>
      <c r="G44" s="38"/>
      <c r="H44" s="38"/>
    </row>
    <row r="45" spans="5:8" x14ac:dyDescent="0.2">
      <c r="E45" s="38"/>
      <c r="F45" s="38"/>
      <c r="G45" s="38"/>
      <c r="H45" s="38"/>
    </row>
    <row r="46" spans="5:8" x14ac:dyDescent="0.2">
      <c r="E46" s="38"/>
      <c r="F46" s="38"/>
      <c r="G46" s="38"/>
      <c r="H46" s="38"/>
    </row>
    <row r="47" spans="5:8" x14ac:dyDescent="0.2">
      <c r="E47" s="38"/>
      <c r="F47" s="38"/>
      <c r="G47" s="38"/>
      <c r="H47" s="38"/>
    </row>
    <row r="48" spans="5:8" x14ac:dyDescent="0.2">
      <c r="E48" s="38"/>
      <c r="F48" s="38"/>
      <c r="G48" s="38"/>
      <c r="H48" s="38"/>
    </row>
    <row r="49" spans="5:8" x14ac:dyDescent="0.2">
      <c r="E49" s="38"/>
      <c r="F49" s="38"/>
      <c r="G49" s="38"/>
      <c r="H49" s="38"/>
    </row>
    <row r="50" spans="5:8" x14ac:dyDescent="0.2">
      <c r="E50" s="38"/>
      <c r="F50" s="38"/>
      <c r="G50" s="38"/>
      <c r="H50" s="38"/>
    </row>
    <row r="51" spans="5:8" x14ac:dyDescent="0.2">
      <c r="E51" s="38"/>
      <c r="F51" s="38"/>
      <c r="G51" s="38"/>
      <c r="H51" s="38"/>
    </row>
    <row r="52" spans="5:8" x14ac:dyDescent="0.2">
      <c r="E52" s="38"/>
      <c r="F52" s="38"/>
      <c r="G52" s="38"/>
      <c r="H52" s="38"/>
    </row>
    <row r="53" spans="5:8" x14ac:dyDescent="0.2">
      <c r="E53" s="38"/>
      <c r="F53" s="38"/>
      <c r="G53" s="38"/>
      <c r="H53" s="38"/>
    </row>
    <row r="54" spans="5:8" x14ac:dyDescent="0.2">
      <c r="E54" s="38"/>
      <c r="F54" s="38"/>
      <c r="G54" s="38"/>
      <c r="H54" s="38"/>
    </row>
    <row r="55" spans="5:8" x14ac:dyDescent="0.2">
      <c r="E55" s="38"/>
      <c r="F55" s="38"/>
      <c r="G55" s="38"/>
      <c r="H55" s="38"/>
    </row>
    <row r="56" spans="5:8" x14ac:dyDescent="0.2">
      <c r="E56" s="38"/>
      <c r="F56" s="38"/>
      <c r="G56" s="38"/>
      <c r="H56" s="38"/>
    </row>
    <row r="57" spans="5:8" x14ac:dyDescent="0.2">
      <c r="E57" s="38"/>
      <c r="F57" s="38"/>
      <c r="G57" s="38"/>
      <c r="H57" s="38"/>
    </row>
    <row r="58" spans="5:8" x14ac:dyDescent="0.2">
      <c r="E58" s="38"/>
      <c r="F58" s="38"/>
      <c r="G58" s="38"/>
      <c r="H58" s="38"/>
    </row>
    <row r="59" spans="5:8" x14ac:dyDescent="0.2">
      <c r="E59" s="38"/>
      <c r="F59" s="38"/>
      <c r="G59" s="38"/>
      <c r="H59" s="38"/>
    </row>
    <row r="60" spans="5:8" x14ac:dyDescent="0.2">
      <c r="E60" s="38"/>
      <c r="F60" s="38"/>
      <c r="G60" s="38"/>
      <c r="H60" s="38"/>
    </row>
    <row r="61" spans="5:8" x14ac:dyDescent="0.2">
      <c r="E61" s="38"/>
      <c r="F61" s="38"/>
      <c r="G61" s="38"/>
      <c r="H61" s="38"/>
    </row>
    <row r="62" spans="5:8" x14ac:dyDescent="0.2">
      <c r="E62" s="38"/>
      <c r="F62" s="38"/>
      <c r="G62" s="38"/>
      <c r="H62" s="38"/>
    </row>
    <row r="63" spans="5:8" x14ac:dyDescent="0.2">
      <c r="E63" s="38"/>
      <c r="F63" s="38"/>
      <c r="G63" s="38"/>
      <c r="H63" s="38"/>
    </row>
    <row r="64" spans="5:8" x14ac:dyDescent="0.2">
      <c r="E64" s="38"/>
      <c r="F64" s="38"/>
      <c r="G64" s="38"/>
      <c r="H64" s="38"/>
    </row>
    <row r="65" spans="5:8" x14ac:dyDescent="0.2">
      <c r="E65" s="38"/>
      <c r="F65" s="38"/>
      <c r="G65" s="38"/>
      <c r="H65" s="38"/>
    </row>
    <row r="66" spans="5:8" x14ac:dyDescent="0.2">
      <c r="E66" s="38"/>
      <c r="F66" s="38"/>
      <c r="G66" s="38"/>
      <c r="H66" s="38"/>
    </row>
    <row r="67" spans="5:8" x14ac:dyDescent="0.2">
      <c r="E67" s="38"/>
      <c r="F67" s="38"/>
      <c r="G67" s="38"/>
      <c r="H67" s="38"/>
    </row>
    <row r="68" spans="5:8" x14ac:dyDescent="0.2">
      <c r="E68" s="38"/>
      <c r="F68" s="38"/>
      <c r="G68" s="38"/>
      <c r="H68" s="38"/>
    </row>
    <row r="69" spans="5:8" x14ac:dyDescent="0.2">
      <c r="E69" s="38"/>
      <c r="F69" s="38"/>
      <c r="G69" s="38"/>
      <c r="H69" s="38"/>
    </row>
    <row r="70" spans="5:8" x14ac:dyDescent="0.2">
      <c r="E70" s="38"/>
      <c r="F70" s="38"/>
      <c r="G70" s="38"/>
      <c r="H70" s="38"/>
    </row>
    <row r="71" spans="5:8" x14ac:dyDescent="0.2">
      <c r="E71" s="38"/>
      <c r="F71" s="38"/>
      <c r="G71" s="38"/>
      <c r="H71" s="38"/>
    </row>
    <row r="72" spans="5:8" x14ac:dyDescent="0.2">
      <c r="E72" s="38"/>
      <c r="F72" s="38"/>
      <c r="G72" s="38"/>
      <c r="H72" s="38"/>
    </row>
    <row r="73" spans="5:8" x14ac:dyDescent="0.2">
      <c r="E73" s="38"/>
      <c r="F73" s="38"/>
      <c r="G73" s="38"/>
      <c r="H73" s="38"/>
    </row>
    <row r="74" spans="5:8" x14ac:dyDescent="0.2">
      <c r="E74" s="38"/>
      <c r="F74" s="38"/>
      <c r="G74" s="38"/>
      <c r="H74" s="38"/>
    </row>
    <row r="75" spans="5:8" x14ac:dyDescent="0.2">
      <c r="E75" s="38"/>
      <c r="F75" s="38"/>
      <c r="G75" s="38"/>
      <c r="H75" s="38"/>
    </row>
    <row r="76" spans="5:8" x14ac:dyDescent="0.2">
      <c r="E76" s="38"/>
      <c r="F76" s="38"/>
      <c r="G76" s="38"/>
      <c r="H76" s="38"/>
    </row>
    <row r="77" spans="5:8" x14ac:dyDescent="0.2">
      <c r="E77" s="38"/>
      <c r="F77" s="38"/>
      <c r="G77" s="38"/>
      <c r="H77" s="38"/>
    </row>
    <row r="78" spans="5:8" x14ac:dyDescent="0.2">
      <c r="E78" s="38"/>
      <c r="F78" s="38"/>
      <c r="G78" s="38"/>
      <c r="H78" s="38"/>
    </row>
    <row r="79" spans="5:8" x14ac:dyDescent="0.2">
      <c r="E79" s="38"/>
      <c r="F79" s="38"/>
      <c r="G79" s="38"/>
      <c r="H79" s="38"/>
    </row>
    <row r="80" spans="5:8" x14ac:dyDescent="0.2">
      <c r="E80" s="38"/>
      <c r="F80" s="38"/>
      <c r="G80" s="38"/>
      <c r="H80" s="38"/>
    </row>
    <row r="81" spans="5:8" x14ac:dyDescent="0.2">
      <c r="E81" s="38"/>
      <c r="F81" s="38"/>
      <c r="G81" s="38"/>
      <c r="H81" s="38"/>
    </row>
    <row r="82" spans="5:8" x14ac:dyDescent="0.2">
      <c r="E82" s="38"/>
      <c r="F82" s="38"/>
      <c r="G82" s="38"/>
      <c r="H82" s="38"/>
    </row>
    <row r="83" spans="5:8" x14ac:dyDescent="0.2">
      <c r="E83" s="38"/>
      <c r="F83" s="38"/>
      <c r="G83" s="38"/>
      <c r="H83" s="38"/>
    </row>
    <row r="84" spans="5:8" x14ac:dyDescent="0.2">
      <c r="E84" s="38"/>
      <c r="F84" s="38"/>
      <c r="G84" s="38"/>
      <c r="H84" s="38"/>
    </row>
  </sheetData>
  <mergeCells count="10">
    <mergeCell ref="D3:D5"/>
    <mergeCell ref="E3:E5"/>
    <mergeCell ref="F3:F5"/>
    <mergeCell ref="G3:G5"/>
    <mergeCell ref="A1:I1"/>
    <mergeCell ref="A3:A5"/>
    <mergeCell ref="H3:H5"/>
    <mergeCell ref="I3:I5"/>
    <mergeCell ref="B3:B5"/>
    <mergeCell ref="C3:C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84"/>
  <sheetViews>
    <sheetView view="pageBreakPreview" zoomScale="87" zoomScaleNormal="75" zoomScaleSheetLayoutView="87" workbookViewId="0">
      <pane xSplit="1" ySplit="6" topLeftCell="B7" activePane="bottomRight" state="frozen"/>
      <selection activeCell="E12" sqref="E12"/>
      <selection pane="topRight" activeCell="E12" sqref="E12"/>
      <selection pane="bottomLeft" activeCell="E12" sqref="E12"/>
      <selection pane="bottomRight" activeCell="H2" sqref="H2"/>
    </sheetView>
  </sheetViews>
  <sheetFormatPr defaultRowHeight="14.25" x14ac:dyDescent="0.2"/>
  <cols>
    <col min="1" max="1" width="29.140625" style="35" customWidth="1"/>
    <col min="2" max="2" width="12.85546875" style="35" customWidth="1"/>
    <col min="3" max="3" width="13.140625" style="35" customWidth="1"/>
    <col min="4" max="4" width="12.7109375" style="70" customWidth="1"/>
    <col min="5" max="5" width="11.85546875" style="35" customWidth="1"/>
    <col min="6" max="6" width="13.28515625" style="35" customWidth="1"/>
    <col min="7" max="7" width="14" style="35" customWidth="1"/>
    <col min="8" max="8" width="12.7109375" style="35" customWidth="1"/>
    <col min="9" max="9" width="12.140625" style="35" customWidth="1"/>
    <col min="10" max="16384" width="9.140625" style="35"/>
  </cols>
  <sheetData>
    <row r="1" spans="1:13" s="20" customFormat="1" ht="54.75" customHeight="1" x14ac:dyDescent="0.3">
      <c r="A1" s="140" t="s">
        <v>71</v>
      </c>
      <c r="B1" s="140"/>
      <c r="C1" s="140"/>
      <c r="D1" s="140"/>
      <c r="E1" s="140"/>
      <c r="F1" s="140"/>
      <c r="G1" s="140"/>
      <c r="H1" s="140"/>
      <c r="I1" s="140"/>
    </row>
    <row r="2" spans="1:13" s="23" customFormat="1" ht="14.25" customHeight="1" x14ac:dyDescent="0.25">
      <c r="A2" s="21"/>
      <c r="B2" s="21"/>
      <c r="C2" s="21"/>
      <c r="D2" s="66"/>
      <c r="E2" s="21"/>
      <c r="F2" s="21"/>
      <c r="G2" s="22"/>
      <c r="H2" s="73"/>
      <c r="I2" s="74"/>
    </row>
    <row r="3" spans="1:13" s="24" customFormat="1" ht="67.5" customHeight="1" x14ac:dyDescent="0.25">
      <c r="A3" s="106"/>
      <c r="B3" s="137" t="s">
        <v>87</v>
      </c>
      <c r="C3" s="137" t="s">
        <v>75</v>
      </c>
      <c r="D3" s="137" t="s">
        <v>56</v>
      </c>
      <c r="E3" s="137" t="s">
        <v>57</v>
      </c>
      <c r="F3" s="137" t="s">
        <v>58</v>
      </c>
      <c r="G3" s="137" t="s">
        <v>6</v>
      </c>
      <c r="H3" s="139" t="s">
        <v>81</v>
      </c>
      <c r="I3" s="137" t="s">
        <v>10</v>
      </c>
    </row>
    <row r="4" spans="1:13" s="25" customFormat="1" ht="19.5" customHeight="1" x14ac:dyDescent="0.25">
      <c r="A4" s="106"/>
      <c r="B4" s="137"/>
      <c r="C4" s="137"/>
      <c r="D4" s="137"/>
      <c r="E4" s="137"/>
      <c r="F4" s="137"/>
      <c r="G4" s="137"/>
      <c r="H4" s="139"/>
      <c r="I4" s="137"/>
    </row>
    <row r="5" spans="1:13" s="25" customFormat="1" ht="6" customHeight="1" x14ac:dyDescent="0.25">
      <c r="A5" s="106"/>
      <c r="B5" s="137"/>
      <c r="C5" s="137"/>
      <c r="D5" s="137"/>
      <c r="E5" s="137"/>
      <c r="F5" s="137"/>
      <c r="G5" s="137"/>
      <c r="H5" s="139"/>
      <c r="I5" s="137"/>
    </row>
    <row r="6" spans="1:13" s="41" customFormat="1" ht="11.25" customHeight="1" x14ac:dyDescent="0.2">
      <c r="A6" s="39" t="s">
        <v>3</v>
      </c>
      <c r="B6" s="40">
        <v>1</v>
      </c>
      <c r="C6" s="40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</row>
    <row r="7" spans="1:13" s="28" customFormat="1" ht="18" customHeight="1" x14ac:dyDescent="0.25">
      <c r="A7" s="46" t="s">
        <v>22</v>
      </c>
      <c r="B7" s="26">
        <f t="shared" ref="B7:I7" si="0">SUM(B8:B28)</f>
        <v>12861</v>
      </c>
      <c r="C7" s="26">
        <f t="shared" si="0"/>
        <v>4804</v>
      </c>
      <c r="D7" s="77">
        <f t="shared" si="0"/>
        <v>3985</v>
      </c>
      <c r="E7" s="26">
        <f t="shared" si="0"/>
        <v>1332</v>
      </c>
      <c r="F7" s="26">
        <f t="shared" si="0"/>
        <v>1040</v>
      </c>
      <c r="G7" s="26">
        <f t="shared" si="0"/>
        <v>11263</v>
      </c>
      <c r="H7" s="26">
        <f t="shared" si="0"/>
        <v>4175</v>
      </c>
      <c r="I7" s="26">
        <f t="shared" si="0"/>
        <v>3611</v>
      </c>
      <c r="J7" s="27"/>
      <c r="M7" s="31"/>
    </row>
    <row r="8" spans="1:13" s="31" customFormat="1" ht="18" customHeight="1" x14ac:dyDescent="0.25">
      <c r="A8" s="47" t="s">
        <v>23</v>
      </c>
      <c r="B8" s="29">
        <f>'[19]2020-21'!$G10-'12'!B8</f>
        <v>922</v>
      </c>
      <c r="C8" s="29">
        <f>'[19]2020-21'!$O10-'12'!C8</f>
        <v>362</v>
      </c>
      <c r="D8" s="68">
        <f>'[19]2020-21'!$S10-'12'!D8</f>
        <v>356</v>
      </c>
      <c r="E8" s="29">
        <f>'[19]2020-21'!$AV10-'12'!E8</f>
        <v>138</v>
      </c>
      <c r="F8" s="29">
        <f>'[19]2020-21'!$BJ10-'12'!F8</f>
        <v>82</v>
      </c>
      <c r="G8" s="43">
        <f>'[7]1'!$C11-'12'!G8</f>
        <v>902</v>
      </c>
      <c r="H8" s="43">
        <f>'[19]2020-21'!$DO10-'12'!H8</f>
        <v>307</v>
      </c>
      <c r="I8" s="43">
        <f>'[19]2020-21'!$DS10-'12'!I8</f>
        <v>295</v>
      </c>
      <c r="J8" s="27"/>
      <c r="K8" s="30"/>
    </row>
    <row r="9" spans="1:13" s="32" customFormat="1" ht="18" customHeight="1" x14ac:dyDescent="0.25">
      <c r="A9" s="48" t="s">
        <v>24</v>
      </c>
      <c r="B9" s="78">
        <f>'[19]2020-21'!$G11-'12'!B9</f>
        <v>371</v>
      </c>
      <c r="C9" s="78">
        <f>'[19]2020-21'!$O11-'12'!C9</f>
        <v>141</v>
      </c>
      <c r="D9" s="78">
        <f>'[19]2020-21'!$S11-'12'!D9</f>
        <v>108</v>
      </c>
      <c r="E9" s="78">
        <f>'[19]2020-21'!$AV11-'12'!E9</f>
        <v>26</v>
      </c>
      <c r="F9" s="78">
        <f>'[19]2020-21'!$BJ11-'12'!F9</f>
        <v>43</v>
      </c>
      <c r="G9" s="43">
        <f>'[7]1'!$C12-'12'!G9</f>
        <v>313</v>
      </c>
      <c r="H9" s="43">
        <f>'[19]2020-21'!$DO11-'12'!H9</f>
        <v>123</v>
      </c>
      <c r="I9" s="43">
        <f>'[19]2020-21'!$DS11-'12'!I9</f>
        <v>108</v>
      </c>
      <c r="J9" s="27"/>
      <c r="K9" s="30"/>
    </row>
    <row r="10" spans="1:13" s="31" customFormat="1" ht="18" customHeight="1" x14ac:dyDescent="0.25">
      <c r="A10" s="48" t="s">
        <v>25</v>
      </c>
      <c r="B10" s="78">
        <f>'[19]2020-21'!$G12-'12'!B10</f>
        <v>293</v>
      </c>
      <c r="C10" s="78">
        <f>'[19]2020-21'!$O12-'12'!C10</f>
        <v>119</v>
      </c>
      <c r="D10" s="78">
        <f>'[19]2020-21'!$S12-'12'!D10</f>
        <v>105</v>
      </c>
      <c r="E10" s="78">
        <f>'[19]2020-21'!$AV12-'12'!E10</f>
        <v>20</v>
      </c>
      <c r="F10" s="78">
        <f>'[19]2020-21'!$BJ12-'12'!F10</f>
        <v>32</v>
      </c>
      <c r="G10" s="43">
        <f>'[7]1'!$C13-'12'!G10</f>
        <v>280</v>
      </c>
      <c r="H10" s="43">
        <f>'[19]2020-21'!$DO12-'12'!H10</f>
        <v>97</v>
      </c>
      <c r="I10" s="43">
        <f>'[19]2020-21'!$DS12-'12'!I10</f>
        <v>66</v>
      </c>
      <c r="J10" s="27"/>
      <c r="K10" s="30"/>
    </row>
    <row r="11" spans="1:13" s="31" customFormat="1" ht="18" customHeight="1" x14ac:dyDescent="0.25">
      <c r="A11" s="48" t="s">
        <v>26</v>
      </c>
      <c r="B11" s="78">
        <f>'[19]2020-21'!$G13-'12'!B11</f>
        <v>512</v>
      </c>
      <c r="C11" s="78">
        <f>'[19]2020-21'!$O13-'12'!C11</f>
        <v>181</v>
      </c>
      <c r="D11" s="78">
        <f>'[19]2020-21'!$S13-'12'!D11</f>
        <v>156</v>
      </c>
      <c r="E11" s="78">
        <f>'[19]2020-21'!$AV13-'12'!E11</f>
        <v>70</v>
      </c>
      <c r="F11" s="78">
        <f>'[19]2020-21'!$BJ13-'12'!F11</f>
        <v>15</v>
      </c>
      <c r="G11" s="43">
        <f>'[7]1'!$C14-'12'!G11</f>
        <v>487</v>
      </c>
      <c r="H11" s="43">
        <f>'[19]2020-21'!$DO13-'12'!H11</f>
        <v>161</v>
      </c>
      <c r="I11" s="43">
        <f>'[19]2020-21'!$DS13-'12'!I11</f>
        <v>137</v>
      </c>
      <c r="J11" s="27"/>
      <c r="K11" s="30"/>
    </row>
    <row r="12" spans="1:13" s="31" customFormat="1" ht="18" customHeight="1" x14ac:dyDescent="0.25">
      <c r="A12" s="48" t="s">
        <v>27</v>
      </c>
      <c r="B12" s="78">
        <f>'[19]2020-21'!$G14-'12'!B12</f>
        <v>491</v>
      </c>
      <c r="C12" s="78">
        <f>'[19]2020-21'!$O14-'12'!C12</f>
        <v>230</v>
      </c>
      <c r="D12" s="78">
        <f>'[19]2020-21'!$S14-'12'!D12</f>
        <v>219</v>
      </c>
      <c r="E12" s="78">
        <f>'[19]2020-21'!$AV14-'12'!E12</f>
        <v>78</v>
      </c>
      <c r="F12" s="78">
        <f>'[19]2020-21'!$BJ14-'12'!F12</f>
        <v>35</v>
      </c>
      <c r="G12" s="43">
        <f>'[7]1'!$C15-'12'!G12</f>
        <v>453</v>
      </c>
      <c r="H12" s="43">
        <f>'[19]2020-21'!$DO14-'12'!H12</f>
        <v>142</v>
      </c>
      <c r="I12" s="43">
        <f>'[19]2020-21'!$DS14-'12'!I12</f>
        <v>116</v>
      </c>
      <c r="J12" s="27"/>
      <c r="K12" s="30"/>
    </row>
    <row r="13" spans="1:13" s="31" customFormat="1" ht="18" customHeight="1" x14ac:dyDescent="0.25">
      <c r="A13" s="48" t="s">
        <v>28</v>
      </c>
      <c r="B13" s="78">
        <f>'[19]2020-21'!$G15-'12'!B13</f>
        <v>486</v>
      </c>
      <c r="C13" s="78">
        <f>'[19]2020-21'!$O15-'12'!C13</f>
        <v>130</v>
      </c>
      <c r="D13" s="78">
        <f>'[19]2020-21'!$S15-'12'!D13</f>
        <v>100</v>
      </c>
      <c r="E13" s="78">
        <f>'[19]2020-21'!$AV15-'12'!E13</f>
        <v>74</v>
      </c>
      <c r="F13" s="78">
        <f>'[19]2020-21'!$BJ15-'12'!F13</f>
        <v>36</v>
      </c>
      <c r="G13" s="43">
        <f>'[7]1'!$C16-'12'!G13</f>
        <v>430</v>
      </c>
      <c r="H13" s="43">
        <f>'[19]2020-21'!$DO15-'12'!H13</f>
        <v>200</v>
      </c>
      <c r="I13" s="43">
        <f>'[19]2020-21'!$DS15-'12'!I13</f>
        <v>172</v>
      </c>
      <c r="J13" s="27"/>
      <c r="K13" s="30"/>
    </row>
    <row r="14" spans="1:13" s="31" customFormat="1" ht="18" customHeight="1" x14ac:dyDescent="0.25">
      <c r="A14" s="48" t="s">
        <v>29</v>
      </c>
      <c r="B14" s="78">
        <f>'[19]2020-21'!$G16-'12'!B14</f>
        <v>274</v>
      </c>
      <c r="C14" s="78">
        <f>'[19]2020-21'!$O16-'12'!C14</f>
        <v>91</v>
      </c>
      <c r="D14" s="78">
        <f>'[19]2020-21'!$S16-'12'!D14</f>
        <v>89</v>
      </c>
      <c r="E14" s="78">
        <f>'[19]2020-21'!$AV16-'12'!E14</f>
        <v>46</v>
      </c>
      <c r="F14" s="78">
        <f>'[19]2020-21'!$BJ16-'12'!F14</f>
        <v>34</v>
      </c>
      <c r="G14" s="43">
        <f>'[7]1'!$C17-'12'!G14</f>
        <v>242</v>
      </c>
      <c r="H14" s="43">
        <f>'[19]2020-21'!$DO16-'12'!H14</f>
        <v>120</v>
      </c>
      <c r="I14" s="43">
        <f>'[19]2020-21'!$DS16-'12'!I14</f>
        <v>113</v>
      </c>
      <c r="J14" s="27"/>
      <c r="K14" s="30"/>
    </row>
    <row r="15" spans="1:13" s="31" customFormat="1" ht="18" customHeight="1" x14ac:dyDescent="0.25">
      <c r="A15" s="48" t="s">
        <v>30</v>
      </c>
      <c r="B15" s="78">
        <f>'[19]2020-21'!$G17-'12'!B15</f>
        <v>387</v>
      </c>
      <c r="C15" s="78">
        <f>'[19]2020-21'!$O17-'12'!C15</f>
        <v>147</v>
      </c>
      <c r="D15" s="78">
        <f>'[19]2020-21'!$S17-'12'!D15</f>
        <v>129</v>
      </c>
      <c r="E15" s="78">
        <f>'[19]2020-21'!$AV17-'12'!E15</f>
        <v>62</v>
      </c>
      <c r="F15" s="78">
        <f>'[19]2020-21'!$BJ17-'12'!F15</f>
        <v>54</v>
      </c>
      <c r="G15" s="43">
        <f>'[7]1'!$C18-'12'!G15</f>
        <v>345</v>
      </c>
      <c r="H15" s="43">
        <f>'[19]2020-21'!$DO17-'12'!H15</f>
        <v>135</v>
      </c>
      <c r="I15" s="43">
        <f>'[19]2020-21'!$DS17-'12'!I15</f>
        <v>116</v>
      </c>
      <c r="J15" s="27"/>
      <c r="K15" s="30"/>
    </row>
    <row r="16" spans="1:13" s="31" customFormat="1" ht="18" customHeight="1" x14ac:dyDescent="0.25">
      <c r="A16" s="48" t="s">
        <v>31</v>
      </c>
      <c r="B16" s="78">
        <f>'[19]2020-21'!$G18-'12'!B16</f>
        <v>305</v>
      </c>
      <c r="C16" s="78">
        <f>'[19]2020-21'!$O18-'12'!C16</f>
        <v>101</v>
      </c>
      <c r="D16" s="78">
        <f>'[19]2020-21'!$S18-'12'!D16</f>
        <v>97</v>
      </c>
      <c r="E16" s="78">
        <f>'[19]2020-21'!$AV18-'12'!E16</f>
        <v>41</v>
      </c>
      <c r="F16" s="78">
        <f>'[19]2020-21'!$BJ18-'12'!F16</f>
        <v>45</v>
      </c>
      <c r="G16" s="43">
        <f>'[7]1'!$C19-'12'!G16</f>
        <v>302</v>
      </c>
      <c r="H16" s="43">
        <f>'[19]2020-21'!$DO18-'12'!H16</f>
        <v>109</v>
      </c>
      <c r="I16" s="43">
        <f>'[19]2020-21'!$DS18-'12'!I16</f>
        <v>100</v>
      </c>
      <c r="J16" s="27"/>
      <c r="K16" s="30"/>
    </row>
    <row r="17" spans="1:11" s="31" customFormat="1" ht="18" customHeight="1" x14ac:dyDescent="0.25">
      <c r="A17" s="48" t="s">
        <v>32</v>
      </c>
      <c r="B17" s="78">
        <f>'[19]2020-21'!$G19-'12'!B17</f>
        <v>551</v>
      </c>
      <c r="C17" s="78">
        <f>'[19]2020-21'!$O19-'12'!C17</f>
        <v>251</v>
      </c>
      <c r="D17" s="78">
        <f>'[19]2020-21'!$S19-'12'!D17</f>
        <v>212</v>
      </c>
      <c r="E17" s="78">
        <f>'[19]2020-21'!$AV19-'12'!E17</f>
        <v>55</v>
      </c>
      <c r="F17" s="78">
        <f>'[19]2020-21'!$BJ19-'12'!F17</f>
        <v>22</v>
      </c>
      <c r="G17" s="43">
        <f>'[7]1'!$C20-'12'!G17</f>
        <v>464</v>
      </c>
      <c r="H17" s="43">
        <f>'[19]2020-21'!$DO19-'12'!H17</f>
        <v>161</v>
      </c>
      <c r="I17" s="43">
        <f>'[19]2020-21'!$DS19-'12'!I17</f>
        <v>145</v>
      </c>
      <c r="J17" s="27"/>
      <c r="K17" s="30"/>
    </row>
    <row r="18" spans="1:11" s="31" customFormat="1" ht="18" customHeight="1" x14ac:dyDescent="0.25">
      <c r="A18" s="48" t="s">
        <v>33</v>
      </c>
      <c r="B18" s="78">
        <f>'[19]2020-21'!$G20-'12'!B18</f>
        <v>465</v>
      </c>
      <c r="C18" s="78">
        <f>'[19]2020-21'!$O20-'12'!C18</f>
        <v>136</v>
      </c>
      <c r="D18" s="78">
        <f>'[19]2020-21'!$S20-'12'!D18</f>
        <v>121</v>
      </c>
      <c r="E18" s="78">
        <f>'[19]2020-21'!$AV20-'12'!E18</f>
        <v>53</v>
      </c>
      <c r="F18" s="78">
        <f>'[19]2020-21'!$BJ20-'12'!F18</f>
        <v>24</v>
      </c>
      <c r="G18" s="43">
        <f>'[7]1'!$C21-'12'!G18</f>
        <v>420</v>
      </c>
      <c r="H18" s="43">
        <f>'[19]2020-21'!$DO20-'12'!H18</f>
        <v>206</v>
      </c>
      <c r="I18" s="43">
        <f>'[19]2020-21'!$DS20-'12'!I18</f>
        <v>183</v>
      </c>
      <c r="J18" s="27"/>
      <c r="K18" s="30"/>
    </row>
    <row r="19" spans="1:11" s="31" customFormat="1" ht="18" customHeight="1" x14ac:dyDescent="0.25">
      <c r="A19" s="48" t="s">
        <v>34</v>
      </c>
      <c r="B19" s="78">
        <f>'[19]2020-21'!$G21-'12'!B19</f>
        <v>853</v>
      </c>
      <c r="C19" s="78">
        <f>'[19]2020-21'!$O21-'12'!C19</f>
        <v>444</v>
      </c>
      <c r="D19" s="78">
        <f>'[19]2020-21'!$S21-'12'!D19</f>
        <v>405</v>
      </c>
      <c r="E19" s="78">
        <f>'[19]2020-21'!$AV21-'12'!E19</f>
        <v>79</v>
      </c>
      <c r="F19" s="78">
        <f>'[19]2020-21'!$BJ21-'12'!F19</f>
        <v>94</v>
      </c>
      <c r="G19" s="43">
        <f>'[7]1'!$C22-'12'!G19</f>
        <v>800</v>
      </c>
      <c r="H19" s="43">
        <f>'[19]2020-21'!$DO21-'12'!H19</f>
        <v>191</v>
      </c>
      <c r="I19" s="43">
        <f>'[19]2020-21'!$DS21-'12'!I19</f>
        <v>177</v>
      </c>
      <c r="J19" s="27"/>
      <c r="K19" s="30"/>
    </row>
    <row r="20" spans="1:11" s="31" customFormat="1" ht="18" customHeight="1" x14ac:dyDescent="0.25">
      <c r="A20" s="48" t="s">
        <v>35</v>
      </c>
      <c r="B20" s="78">
        <f>'[19]2020-21'!$G22-'12'!B20</f>
        <v>241</v>
      </c>
      <c r="C20" s="78">
        <f>'[19]2020-21'!$O22-'12'!C20</f>
        <v>102</v>
      </c>
      <c r="D20" s="78">
        <f>'[19]2020-21'!$S22-'12'!D20</f>
        <v>87</v>
      </c>
      <c r="E20" s="78">
        <f>'[19]2020-21'!$AV22-'12'!E20</f>
        <v>35</v>
      </c>
      <c r="F20" s="78">
        <f>'[19]2020-21'!$BJ22-'12'!F20</f>
        <v>83</v>
      </c>
      <c r="G20" s="43">
        <f>'[7]1'!$C23-'12'!G20</f>
        <v>207</v>
      </c>
      <c r="H20" s="43">
        <f>'[19]2020-21'!$DO22-'12'!H20</f>
        <v>75</v>
      </c>
      <c r="I20" s="43">
        <f>'[19]2020-21'!$DS22-'12'!I20</f>
        <v>61</v>
      </c>
      <c r="J20" s="27"/>
      <c r="K20" s="30"/>
    </row>
    <row r="21" spans="1:11" s="31" customFormat="1" ht="18" customHeight="1" x14ac:dyDescent="0.25">
      <c r="A21" s="48" t="s">
        <v>36</v>
      </c>
      <c r="B21" s="78">
        <f>'[19]2020-21'!$G23-'12'!B21</f>
        <v>406</v>
      </c>
      <c r="C21" s="78">
        <f>'[19]2020-21'!$O23-'12'!C21</f>
        <v>167</v>
      </c>
      <c r="D21" s="78">
        <f>'[19]2020-21'!$S23-'12'!D21</f>
        <v>143</v>
      </c>
      <c r="E21" s="78">
        <f>'[19]2020-21'!$AV23-'12'!E21</f>
        <v>69</v>
      </c>
      <c r="F21" s="78">
        <f>'[19]2020-21'!$BJ23-'12'!F21</f>
        <v>70</v>
      </c>
      <c r="G21" s="43">
        <f>'[7]1'!$C24-'12'!G21</f>
        <v>353</v>
      </c>
      <c r="H21" s="43">
        <f>'[19]2020-21'!$DO23-'12'!H21</f>
        <v>139</v>
      </c>
      <c r="I21" s="43">
        <f>'[19]2020-21'!$DS23-'12'!I21</f>
        <v>119</v>
      </c>
      <c r="J21" s="27"/>
      <c r="K21" s="30"/>
    </row>
    <row r="22" spans="1:11" s="31" customFormat="1" ht="18" customHeight="1" x14ac:dyDescent="0.25">
      <c r="A22" s="48" t="s">
        <v>37</v>
      </c>
      <c r="B22" s="78">
        <f>'[19]2020-21'!$G24-'12'!B22</f>
        <v>409</v>
      </c>
      <c r="C22" s="78">
        <f>'[19]2020-21'!$O24-'12'!C22</f>
        <v>144</v>
      </c>
      <c r="D22" s="78">
        <f>'[19]2020-21'!$S24-'12'!D22</f>
        <v>133</v>
      </c>
      <c r="E22" s="78">
        <f>'[19]2020-21'!$AV24-'12'!E22</f>
        <v>58</v>
      </c>
      <c r="F22" s="78">
        <f>'[19]2020-21'!$BJ24-'12'!F22</f>
        <v>10</v>
      </c>
      <c r="G22" s="43">
        <f>'[7]1'!$C25-'12'!G22</f>
        <v>405</v>
      </c>
      <c r="H22" s="43">
        <f>'[19]2020-21'!$DO24-'12'!H22</f>
        <v>154</v>
      </c>
      <c r="I22" s="43">
        <f>'[19]2020-21'!$DS24-'12'!I22</f>
        <v>136</v>
      </c>
      <c r="J22" s="27"/>
      <c r="K22" s="30"/>
    </row>
    <row r="23" spans="1:11" s="31" customFormat="1" ht="18" customHeight="1" x14ac:dyDescent="0.25">
      <c r="A23" s="48" t="s">
        <v>38</v>
      </c>
      <c r="B23" s="78">
        <f>'[19]2020-21'!$G25-'12'!B23</f>
        <v>507</v>
      </c>
      <c r="C23" s="78">
        <f>'[19]2020-21'!$O25-'12'!C23</f>
        <v>116</v>
      </c>
      <c r="D23" s="78">
        <f>'[19]2020-21'!$S25-'12'!D23</f>
        <v>115</v>
      </c>
      <c r="E23" s="78">
        <f>'[19]2020-21'!$AV25-'12'!E23</f>
        <v>37</v>
      </c>
      <c r="F23" s="78">
        <f>'[19]2020-21'!$BJ25-'12'!F23</f>
        <v>23</v>
      </c>
      <c r="G23" s="43">
        <f>'[7]1'!$C26-'12'!G23</f>
        <v>385</v>
      </c>
      <c r="H23" s="43">
        <f>'[19]2020-21'!$DO25-'12'!H23</f>
        <v>251</v>
      </c>
      <c r="I23" s="43">
        <f>'[19]2020-21'!$DS25-'12'!I23</f>
        <v>216</v>
      </c>
      <c r="J23" s="27"/>
      <c r="K23" s="30"/>
    </row>
    <row r="24" spans="1:11" s="31" customFormat="1" ht="18" customHeight="1" x14ac:dyDescent="0.25">
      <c r="A24" s="48" t="s">
        <v>39</v>
      </c>
      <c r="B24" s="78">
        <f>'[19]2020-21'!$G26-'12'!B24</f>
        <v>394</v>
      </c>
      <c r="C24" s="78">
        <f>'[19]2020-21'!$O26-'12'!C24</f>
        <v>158</v>
      </c>
      <c r="D24" s="78">
        <f>'[19]2020-21'!$S26-'12'!D24</f>
        <v>145</v>
      </c>
      <c r="E24" s="78">
        <f>'[19]2020-21'!$AV26-'12'!E24</f>
        <v>47</v>
      </c>
      <c r="F24" s="78">
        <f>'[19]2020-21'!$BJ26-'12'!F24</f>
        <v>88</v>
      </c>
      <c r="G24" s="43">
        <f>'[7]1'!$C27-'12'!G24</f>
        <v>328</v>
      </c>
      <c r="H24" s="43">
        <f>'[19]2020-21'!$DO26-'12'!H24</f>
        <v>143</v>
      </c>
      <c r="I24" s="43">
        <f>'[19]2020-21'!$DS26-'12'!I24</f>
        <v>129</v>
      </c>
      <c r="J24" s="27"/>
      <c r="K24" s="30"/>
    </row>
    <row r="25" spans="1:11" s="31" customFormat="1" ht="18" customHeight="1" x14ac:dyDescent="0.25">
      <c r="A25" s="49" t="s">
        <v>40</v>
      </c>
      <c r="B25" s="78">
        <f>'[19]2020-21'!$G27-'12'!B25</f>
        <v>434</v>
      </c>
      <c r="C25" s="78">
        <f>'[19]2020-21'!$O27-'12'!C25</f>
        <v>157</v>
      </c>
      <c r="D25" s="78">
        <f>'[19]2020-21'!$S27-'12'!D25</f>
        <v>134</v>
      </c>
      <c r="E25" s="78">
        <f>'[19]2020-21'!$AV27-'12'!E25</f>
        <v>64</v>
      </c>
      <c r="F25" s="78">
        <f>'[19]2020-21'!$BJ27-'12'!F25</f>
        <v>49</v>
      </c>
      <c r="G25" s="43">
        <f>'[7]1'!$C28-'12'!G25</f>
        <v>399</v>
      </c>
      <c r="H25" s="43">
        <f>'[19]2020-21'!$DO27-'12'!H25</f>
        <v>128</v>
      </c>
      <c r="I25" s="43">
        <f>'[19]2020-21'!$DS27-'12'!I25</f>
        <v>113</v>
      </c>
      <c r="J25" s="27"/>
      <c r="K25" s="30"/>
    </row>
    <row r="26" spans="1:11" s="31" customFormat="1" ht="18" customHeight="1" x14ac:dyDescent="0.25">
      <c r="A26" s="48" t="s">
        <v>41</v>
      </c>
      <c r="B26" s="78">
        <f>'[19]2020-21'!$G28-'12'!B26</f>
        <v>2644</v>
      </c>
      <c r="C26" s="78">
        <f>'[19]2020-21'!$O28-'12'!C26</f>
        <v>746</v>
      </c>
      <c r="D26" s="78">
        <f>'[19]2020-21'!$S28-'12'!D26</f>
        <v>532</v>
      </c>
      <c r="E26" s="78">
        <f>'[19]2020-21'!$AV28-'12'!E26</f>
        <v>73</v>
      </c>
      <c r="F26" s="78">
        <f>'[19]2020-21'!$BJ28-'12'!F26</f>
        <v>58</v>
      </c>
      <c r="G26" s="43">
        <f>'[7]1'!$C29-'12'!G26</f>
        <v>1905</v>
      </c>
      <c r="H26" s="43">
        <f>'[19]2020-21'!$DO28-'12'!H26</f>
        <v>827</v>
      </c>
      <c r="I26" s="43">
        <f>'[19]2020-21'!$DS28-'12'!I26</f>
        <v>661</v>
      </c>
      <c r="J26" s="27"/>
      <c r="K26" s="30"/>
    </row>
    <row r="27" spans="1:11" s="31" customFormat="1" ht="18" customHeight="1" x14ac:dyDescent="0.25">
      <c r="A27" s="48" t="s">
        <v>42</v>
      </c>
      <c r="B27" s="78">
        <f>'[19]2020-21'!$G29-'12'!B27</f>
        <v>999</v>
      </c>
      <c r="C27" s="78">
        <f>'[19]2020-21'!$O29-'12'!C27</f>
        <v>430</v>
      </c>
      <c r="D27" s="78">
        <f>'[19]2020-21'!$S29-'12'!D27</f>
        <v>314</v>
      </c>
      <c r="E27" s="78">
        <f>'[19]2020-21'!$AV29-'12'!E27</f>
        <v>131</v>
      </c>
      <c r="F27" s="78">
        <f>'[19]2020-21'!$BJ29-'12'!F27</f>
        <v>84</v>
      </c>
      <c r="G27" s="43">
        <f>'[7]1'!$C30-'12'!G27</f>
        <v>956</v>
      </c>
      <c r="H27" s="43">
        <f>'[19]2020-21'!$DO29-'12'!H27</f>
        <v>282</v>
      </c>
      <c r="I27" s="43">
        <f>'[19]2020-21'!$DS29-'12'!I27</f>
        <v>249</v>
      </c>
      <c r="J27" s="27"/>
      <c r="K27" s="30"/>
    </row>
    <row r="28" spans="1:11" s="31" customFormat="1" ht="18" customHeight="1" x14ac:dyDescent="0.25">
      <c r="A28" s="50" t="s">
        <v>43</v>
      </c>
      <c r="B28" s="78">
        <f>'[19]2020-21'!$G30-'12'!B28</f>
        <v>917</v>
      </c>
      <c r="C28" s="78">
        <f>'[19]2020-21'!$O30-'12'!C28</f>
        <v>451</v>
      </c>
      <c r="D28" s="78">
        <f>'[19]2020-21'!$S30-'12'!D28</f>
        <v>285</v>
      </c>
      <c r="E28" s="78">
        <f>'[19]2020-21'!$AV30-'12'!E28</f>
        <v>76</v>
      </c>
      <c r="F28" s="78">
        <f>'[19]2020-21'!$BJ30-'12'!F28</f>
        <v>59</v>
      </c>
      <c r="G28" s="43">
        <f>'[7]1'!$C31-'12'!G28</f>
        <v>887</v>
      </c>
      <c r="H28" s="43">
        <f>'[19]2020-21'!$DO30-'12'!H28</f>
        <v>224</v>
      </c>
      <c r="I28" s="43">
        <f>'[19]2020-21'!$DS30-'12'!I28</f>
        <v>199</v>
      </c>
      <c r="J28" s="27"/>
      <c r="K28" s="30"/>
    </row>
    <row r="29" spans="1:11" x14ac:dyDescent="0.2">
      <c r="A29" s="33"/>
      <c r="B29" s="33"/>
      <c r="C29" s="33"/>
      <c r="D29" s="69"/>
      <c r="E29" s="36"/>
      <c r="F29" s="36"/>
      <c r="G29" s="36"/>
      <c r="H29" s="36"/>
    </row>
    <row r="30" spans="1:11" x14ac:dyDescent="0.2">
      <c r="A30" s="37"/>
      <c r="B30" s="37"/>
      <c r="C30" s="37"/>
      <c r="D30" s="71"/>
      <c r="E30" s="38"/>
      <c r="F30" s="38"/>
      <c r="G30" s="38"/>
      <c r="H30" s="38"/>
    </row>
    <row r="31" spans="1:11" x14ac:dyDescent="0.2">
      <c r="A31" s="37"/>
      <c r="B31" s="37"/>
      <c r="C31" s="37"/>
      <c r="D31" s="71"/>
      <c r="E31" s="38"/>
      <c r="F31" s="38"/>
      <c r="G31" s="38"/>
      <c r="H31" s="38"/>
    </row>
    <row r="32" spans="1:11" x14ac:dyDescent="0.2">
      <c r="A32" s="37"/>
      <c r="B32" s="37"/>
      <c r="C32" s="37"/>
      <c r="D32" s="71"/>
      <c r="E32" s="38"/>
      <c r="F32" s="38"/>
      <c r="G32" s="38"/>
      <c r="H32" s="38"/>
    </row>
    <row r="33" spans="5:8" x14ac:dyDescent="0.2">
      <c r="E33" s="38"/>
      <c r="F33" s="38"/>
      <c r="G33" s="38"/>
      <c r="H33" s="38"/>
    </row>
    <row r="34" spans="5:8" x14ac:dyDescent="0.2">
      <c r="E34" s="38"/>
      <c r="F34" s="38"/>
      <c r="G34" s="38"/>
      <c r="H34" s="38"/>
    </row>
    <row r="35" spans="5:8" x14ac:dyDescent="0.2">
      <c r="E35" s="38"/>
      <c r="F35" s="38"/>
      <c r="G35" s="38"/>
      <c r="H35" s="38"/>
    </row>
    <row r="36" spans="5:8" x14ac:dyDescent="0.2">
      <c r="E36" s="38"/>
      <c r="F36" s="38"/>
      <c r="G36" s="38"/>
      <c r="H36" s="38"/>
    </row>
    <row r="37" spans="5:8" x14ac:dyDescent="0.2">
      <c r="E37" s="38"/>
      <c r="F37" s="38"/>
      <c r="G37" s="38"/>
      <c r="H37" s="38"/>
    </row>
    <row r="38" spans="5:8" x14ac:dyDescent="0.2">
      <c r="E38" s="38"/>
      <c r="F38" s="38"/>
      <c r="G38" s="38"/>
      <c r="H38" s="38"/>
    </row>
    <row r="39" spans="5:8" x14ac:dyDescent="0.2">
      <c r="E39" s="38"/>
      <c r="F39" s="38"/>
      <c r="G39" s="38"/>
      <c r="H39" s="38"/>
    </row>
    <row r="40" spans="5:8" x14ac:dyDescent="0.2">
      <c r="E40" s="38"/>
      <c r="F40" s="38"/>
      <c r="G40" s="38"/>
      <c r="H40" s="38"/>
    </row>
    <row r="41" spans="5:8" x14ac:dyDescent="0.2">
      <c r="E41" s="38"/>
      <c r="F41" s="38"/>
      <c r="G41" s="38"/>
      <c r="H41" s="38"/>
    </row>
    <row r="42" spans="5:8" x14ac:dyDescent="0.2">
      <c r="E42" s="38"/>
      <c r="F42" s="38"/>
      <c r="G42" s="38"/>
      <c r="H42" s="38"/>
    </row>
    <row r="43" spans="5:8" x14ac:dyDescent="0.2">
      <c r="E43" s="38"/>
      <c r="F43" s="38"/>
      <c r="G43" s="38"/>
      <c r="H43" s="38"/>
    </row>
    <row r="44" spans="5:8" x14ac:dyDescent="0.2">
      <c r="E44" s="38"/>
      <c r="F44" s="38"/>
      <c r="G44" s="38"/>
      <c r="H44" s="38"/>
    </row>
    <row r="45" spans="5:8" x14ac:dyDescent="0.2">
      <c r="E45" s="38"/>
      <c r="F45" s="38"/>
      <c r="G45" s="38"/>
      <c r="H45" s="38"/>
    </row>
    <row r="46" spans="5:8" x14ac:dyDescent="0.2">
      <c r="E46" s="38"/>
      <c r="F46" s="38"/>
      <c r="G46" s="38"/>
      <c r="H46" s="38"/>
    </row>
    <row r="47" spans="5:8" x14ac:dyDescent="0.2">
      <c r="E47" s="38"/>
      <c r="F47" s="38"/>
      <c r="G47" s="38"/>
      <c r="H47" s="38"/>
    </row>
    <row r="48" spans="5:8" x14ac:dyDescent="0.2">
      <c r="E48" s="38"/>
      <c r="F48" s="38"/>
      <c r="G48" s="38"/>
      <c r="H48" s="38"/>
    </row>
    <row r="49" spans="5:8" x14ac:dyDescent="0.2">
      <c r="E49" s="38"/>
      <c r="F49" s="38"/>
      <c r="G49" s="38"/>
      <c r="H49" s="38"/>
    </row>
    <row r="50" spans="5:8" x14ac:dyDescent="0.2">
      <c r="E50" s="38"/>
      <c r="F50" s="38"/>
      <c r="G50" s="38"/>
      <c r="H50" s="38"/>
    </row>
    <row r="51" spans="5:8" x14ac:dyDescent="0.2">
      <c r="E51" s="38"/>
      <c r="F51" s="38"/>
      <c r="G51" s="38"/>
      <c r="H51" s="38"/>
    </row>
    <row r="52" spans="5:8" x14ac:dyDescent="0.2">
      <c r="E52" s="38"/>
      <c r="F52" s="38"/>
      <c r="G52" s="38"/>
      <c r="H52" s="38"/>
    </row>
    <row r="53" spans="5:8" x14ac:dyDescent="0.2">
      <c r="E53" s="38"/>
      <c r="F53" s="38"/>
      <c r="G53" s="38"/>
      <c r="H53" s="38"/>
    </row>
    <row r="54" spans="5:8" x14ac:dyDescent="0.2">
      <c r="E54" s="38"/>
      <c r="F54" s="38"/>
      <c r="G54" s="38"/>
      <c r="H54" s="38"/>
    </row>
    <row r="55" spans="5:8" x14ac:dyDescent="0.2">
      <c r="E55" s="38"/>
      <c r="F55" s="38"/>
      <c r="G55" s="38"/>
      <c r="H55" s="38"/>
    </row>
    <row r="56" spans="5:8" x14ac:dyDescent="0.2">
      <c r="E56" s="38"/>
      <c r="F56" s="38"/>
      <c r="G56" s="38"/>
      <c r="H56" s="38"/>
    </row>
    <row r="57" spans="5:8" x14ac:dyDescent="0.2">
      <c r="E57" s="38"/>
      <c r="F57" s="38"/>
      <c r="G57" s="38"/>
      <c r="H57" s="38"/>
    </row>
    <row r="58" spans="5:8" x14ac:dyDescent="0.2">
      <c r="E58" s="38"/>
      <c r="F58" s="38"/>
      <c r="G58" s="38"/>
      <c r="H58" s="38"/>
    </row>
    <row r="59" spans="5:8" x14ac:dyDescent="0.2">
      <c r="E59" s="38"/>
      <c r="F59" s="38"/>
      <c r="G59" s="38"/>
      <c r="H59" s="38"/>
    </row>
    <row r="60" spans="5:8" x14ac:dyDescent="0.2">
      <c r="E60" s="38"/>
      <c r="F60" s="38"/>
      <c r="G60" s="38"/>
      <c r="H60" s="38"/>
    </row>
    <row r="61" spans="5:8" x14ac:dyDescent="0.2">
      <c r="E61" s="38"/>
      <c r="F61" s="38"/>
      <c r="G61" s="38"/>
      <c r="H61" s="38"/>
    </row>
    <row r="62" spans="5:8" x14ac:dyDescent="0.2">
      <c r="E62" s="38"/>
      <c r="F62" s="38"/>
      <c r="G62" s="38"/>
      <c r="H62" s="38"/>
    </row>
    <row r="63" spans="5:8" x14ac:dyDescent="0.2">
      <c r="E63" s="38"/>
      <c r="F63" s="38"/>
      <c r="G63" s="38"/>
      <c r="H63" s="38"/>
    </row>
    <row r="64" spans="5:8" x14ac:dyDescent="0.2">
      <c r="E64" s="38"/>
      <c r="F64" s="38"/>
      <c r="G64" s="38"/>
      <c r="H64" s="38"/>
    </row>
    <row r="65" spans="5:8" x14ac:dyDescent="0.2">
      <c r="E65" s="38"/>
      <c r="F65" s="38"/>
      <c r="G65" s="38"/>
      <c r="H65" s="38"/>
    </row>
    <row r="66" spans="5:8" x14ac:dyDescent="0.2">
      <c r="E66" s="38"/>
      <c r="F66" s="38"/>
      <c r="G66" s="38"/>
      <c r="H66" s="38"/>
    </row>
    <row r="67" spans="5:8" x14ac:dyDescent="0.2">
      <c r="E67" s="38"/>
      <c r="F67" s="38"/>
      <c r="G67" s="38"/>
      <c r="H67" s="38"/>
    </row>
    <row r="68" spans="5:8" x14ac:dyDescent="0.2">
      <c r="E68" s="38"/>
      <c r="F68" s="38"/>
      <c r="G68" s="38"/>
      <c r="H68" s="38"/>
    </row>
    <row r="69" spans="5:8" x14ac:dyDescent="0.2">
      <c r="E69" s="38"/>
      <c r="F69" s="38"/>
      <c r="G69" s="38"/>
      <c r="H69" s="38"/>
    </row>
    <row r="70" spans="5:8" x14ac:dyDescent="0.2">
      <c r="E70" s="38"/>
      <c r="F70" s="38"/>
      <c r="G70" s="38"/>
      <c r="H70" s="38"/>
    </row>
    <row r="71" spans="5:8" x14ac:dyDescent="0.2">
      <c r="E71" s="38"/>
      <c r="F71" s="38"/>
      <c r="G71" s="38"/>
      <c r="H71" s="38"/>
    </row>
    <row r="72" spans="5:8" x14ac:dyDescent="0.2">
      <c r="E72" s="38"/>
      <c r="F72" s="38"/>
      <c r="G72" s="38"/>
      <c r="H72" s="38"/>
    </row>
    <row r="73" spans="5:8" x14ac:dyDescent="0.2">
      <c r="E73" s="38"/>
      <c r="F73" s="38"/>
      <c r="G73" s="38"/>
      <c r="H73" s="38"/>
    </row>
    <row r="74" spans="5:8" x14ac:dyDescent="0.2">
      <c r="E74" s="38"/>
      <c r="F74" s="38"/>
      <c r="G74" s="38"/>
      <c r="H74" s="38"/>
    </row>
    <row r="75" spans="5:8" x14ac:dyDescent="0.2">
      <c r="E75" s="38"/>
      <c r="F75" s="38"/>
      <c r="G75" s="38"/>
      <c r="H75" s="38"/>
    </row>
    <row r="76" spans="5:8" x14ac:dyDescent="0.2">
      <c r="E76" s="38"/>
      <c r="F76" s="38"/>
      <c r="G76" s="38"/>
      <c r="H76" s="38"/>
    </row>
    <row r="77" spans="5:8" x14ac:dyDescent="0.2">
      <c r="E77" s="38"/>
      <c r="F77" s="38"/>
      <c r="G77" s="38"/>
      <c r="H77" s="38"/>
    </row>
    <row r="78" spans="5:8" x14ac:dyDescent="0.2">
      <c r="E78" s="38"/>
      <c r="F78" s="38"/>
      <c r="G78" s="38"/>
      <c r="H78" s="38"/>
    </row>
    <row r="79" spans="5:8" x14ac:dyDescent="0.2">
      <c r="E79" s="38"/>
      <c r="F79" s="38"/>
      <c r="G79" s="38"/>
      <c r="H79" s="38"/>
    </row>
    <row r="80" spans="5:8" x14ac:dyDescent="0.2">
      <c r="E80" s="38"/>
      <c r="F80" s="38"/>
      <c r="G80" s="38"/>
      <c r="H80" s="38"/>
    </row>
    <row r="81" spans="5:8" x14ac:dyDescent="0.2">
      <c r="E81" s="38"/>
      <c r="F81" s="38"/>
      <c r="G81" s="38"/>
      <c r="H81" s="38"/>
    </row>
    <row r="82" spans="5:8" x14ac:dyDescent="0.2">
      <c r="E82" s="38"/>
      <c r="F82" s="38"/>
      <c r="G82" s="38"/>
      <c r="H82" s="38"/>
    </row>
    <row r="83" spans="5:8" x14ac:dyDescent="0.2">
      <c r="E83" s="38"/>
      <c r="F83" s="38"/>
      <c r="G83" s="38"/>
      <c r="H83" s="38"/>
    </row>
    <row r="84" spans="5:8" x14ac:dyDescent="0.2">
      <c r="E84" s="38"/>
      <c r="F84" s="38"/>
      <c r="G84" s="38"/>
      <c r="H84" s="38"/>
    </row>
  </sheetData>
  <mergeCells count="10">
    <mergeCell ref="A1:I1"/>
    <mergeCell ref="B3:B5"/>
    <mergeCell ref="C3:C5"/>
    <mergeCell ref="D3:D5"/>
    <mergeCell ref="E3:E5"/>
    <mergeCell ref="F3:F5"/>
    <mergeCell ref="G3:G5"/>
    <mergeCell ref="H3:H5"/>
    <mergeCell ref="I3:I5"/>
    <mergeCell ref="A3:A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19"/>
  <sheetViews>
    <sheetView view="pageBreakPreview" zoomScale="80" zoomScaleNormal="70" zoomScaleSheetLayoutView="80" workbookViewId="0">
      <selection activeCell="B22" sqref="B22"/>
    </sheetView>
  </sheetViews>
  <sheetFormatPr defaultColWidth="8" defaultRowHeight="12.75" x14ac:dyDescent="0.2"/>
  <cols>
    <col min="1" max="1" width="52.5703125" style="2" customWidth="1"/>
    <col min="2" max="2" width="14.5703125" style="15" customWidth="1"/>
    <col min="3" max="3" width="15.7109375" style="15" customWidth="1"/>
    <col min="4" max="4" width="9.5703125" style="2" customWidth="1"/>
    <col min="5" max="5" width="11" style="2" customWidth="1"/>
    <col min="6" max="6" width="15.28515625" style="2" customWidth="1"/>
    <col min="7" max="7" width="15.85546875" style="2" customWidth="1"/>
    <col min="8" max="8" width="10" style="2" customWidth="1"/>
    <col min="9" max="9" width="12.140625" style="2" customWidth="1"/>
    <col min="10" max="10" width="13.140625" style="2" bestFit="1" customWidth="1"/>
    <col min="11" max="11" width="11.42578125" style="2" bestFit="1" customWidth="1"/>
    <col min="12" max="16384" width="8" style="2"/>
  </cols>
  <sheetData>
    <row r="1" spans="1:11" ht="27" customHeight="1" x14ac:dyDescent="0.2">
      <c r="A1" s="143" t="s">
        <v>53</v>
      </c>
      <c r="B1" s="143"/>
      <c r="C1" s="143"/>
      <c r="D1" s="143"/>
      <c r="E1" s="143"/>
      <c r="F1" s="143"/>
      <c r="G1" s="143"/>
      <c r="H1" s="143"/>
      <c r="I1" s="143"/>
    </row>
    <row r="2" spans="1:11" ht="23.25" customHeight="1" x14ac:dyDescent="0.2">
      <c r="A2" s="144" t="s">
        <v>13</v>
      </c>
      <c r="B2" s="143"/>
      <c r="C2" s="143"/>
      <c r="D2" s="143"/>
      <c r="E2" s="143"/>
      <c r="F2" s="143"/>
      <c r="G2" s="143"/>
      <c r="H2" s="143"/>
      <c r="I2" s="143"/>
    </row>
    <row r="3" spans="1:11" ht="17.25" customHeight="1" x14ac:dyDescent="0.2">
      <c r="A3" s="145"/>
      <c r="B3" s="145"/>
      <c r="C3" s="145"/>
      <c r="D3" s="145"/>
      <c r="E3" s="145"/>
    </row>
    <row r="4" spans="1:11" s="3" customFormat="1" ht="25.5" customHeight="1" x14ac:dyDescent="0.25">
      <c r="A4" s="89" t="s">
        <v>0</v>
      </c>
      <c r="B4" s="131" t="s">
        <v>14</v>
      </c>
      <c r="C4" s="146"/>
      <c r="D4" s="146"/>
      <c r="E4" s="147"/>
      <c r="F4" s="131" t="s">
        <v>15</v>
      </c>
      <c r="G4" s="146"/>
      <c r="H4" s="146"/>
      <c r="I4" s="147"/>
    </row>
    <row r="5" spans="1:11" s="3" customFormat="1" ht="23.25" customHeight="1" x14ac:dyDescent="0.25">
      <c r="A5" s="133"/>
      <c r="B5" s="95" t="s">
        <v>63</v>
      </c>
      <c r="C5" s="95" t="s">
        <v>64</v>
      </c>
      <c r="D5" s="141" t="s">
        <v>1</v>
      </c>
      <c r="E5" s="142"/>
      <c r="F5" s="95" t="s">
        <v>63</v>
      </c>
      <c r="G5" s="95" t="s">
        <v>64</v>
      </c>
      <c r="H5" s="141" t="s">
        <v>1</v>
      </c>
      <c r="I5" s="142"/>
    </row>
    <row r="6" spans="1:11" s="3" customFormat="1" ht="30" x14ac:dyDescent="0.25">
      <c r="A6" s="90"/>
      <c r="B6" s="96"/>
      <c r="C6" s="96"/>
      <c r="D6" s="4" t="s">
        <v>2</v>
      </c>
      <c r="E6" s="5" t="s">
        <v>54</v>
      </c>
      <c r="F6" s="96"/>
      <c r="G6" s="96"/>
      <c r="H6" s="4" t="s">
        <v>2</v>
      </c>
      <c r="I6" s="5" t="s">
        <v>54</v>
      </c>
    </row>
    <row r="7" spans="1:11" s="8" customFormat="1" ht="15.75" customHeight="1" x14ac:dyDescent="0.25">
      <c r="A7" s="6" t="s">
        <v>3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11" s="3" customFormat="1" ht="28.5" customHeight="1" x14ac:dyDescent="0.25">
      <c r="A8" s="9" t="s">
        <v>48</v>
      </c>
      <c r="B8" s="58">
        <f>'15'!B7</f>
        <v>20863</v>
      </c>
      <c r="C8" s="58">
        <f>'15'!C7</f>
        <v>19098</v>
      </c>
      <c r="D8" s="10">
        <f t="shared" ref="D8:D12" si="0">C8/B8*100</f>
        <v>91.540046973110293</v>
      </c>
      <c r="E8" s="60">
        <f t="shared" ref="E8:E12" si="1">C8-B8</f>
        <v>-1765</v>
      </c>
      <c r="F8" s="58">
        <f>'16'!B7</f>
        <v>10977</v>
      </c>
      <c r="G8" s="58">
        <f>'16'!C7</f>
        <v>11313</v>
      </c>
      <c r="H8" s="10">
        <f t="shared" ref="H8:H12" si="2">G8/F8*100</f>
        <v>103.06094561355562</v>
      </c>
      <c r="I8" s="60">
        <f t="shared" ref="I8:I12" si="3">G8-F8</f>
        <v>336</v>
      </c>
      <c r="J8" s="18"/>
      <c r="K8" s="18"/>
    </row>
    <row r="9" spans="1:11" s="3" customFormat="1" ht="52.5" customHeight="1" x14ac:dyDescent="0.25">
      <c r="A9" s="12" t="s">
        <v>49</v>
      </c>
      <c r="B9" s="58">
        <f>'15'!E7</f>
        <v>9126</v>
      </c>
      <c r="C9" s="58">
        <f>'15'!F7</f>
        <v>6175</v>
      </c>
      <c r="D9" s="10">
        <f t="shared" si="0"/>
        <v>67.663817663817667</v>
      </c>
      <c r="E9" s="60">
        <f t="shared" si="1"/>
        <v>-2951</v>
      </c>
      <c r="F9" s="58">
        <f>'16'!E7</f>
        <v>4578</v>
      </c>
      <c r="G9" s="58">
        <f>'16'!F7</f>
        <v>3686</v>
      </c>
      <c r="H9" s="10">
        <f t="shared" si="2"/>
        <v>80.51550895587593</v>
      </c>
      <c r="I9" s="60">
        <f t="shared" si="3"/>
        <v>-892</v>
      </c>
      <c r="J9" s="18"/>
      <c r="K9" s="18"/>
    </row>
    <row r="10" spans="1:11" s="3" customFormat="1" ht="31.5" customHeight="1" x14ac:dyDescent="0.25">
      <c r="A10" s="13" t="s">
        <v>50</v>
      </c>
      <c r="B10" s="58">
        <f>'15'!H7</f>
        <v>1036</v>
      </c>
      <c r="C10" s="58">
        <f>'15'!I7</f>
        <v>1093</v>
      </c>
      <c r="D10" s="10">
        <f t="shared" si="0"/>
        <v>105.5019305019305</v>
      </c>
      <c r="E10" s="60">
        <f t="shared" si="1"/>
        <v>57</v>
      </c>
      <c r="F10" s="58">
        <f>'16'!H7</f>
        <v>1083</v>
      </c>
      <c r="G10" s="58">
        <f>'16'!I7</f>
        <v>1128</v>
      </c>
      <c r="H10" s="10">
        <f t="shared" si="2"/>
        <v>104.15512465373962</v>
      </c>
      <c r="I10" s="60">
        <f t="shared" si="3"/>
        <v>45</v>
      </c>
      <c r="J10" s="18"/>
      <c r="K10" s="18"/>
    </row>
    <row r="11" spans="1:11" s="3" customFormat="1" ht="45.75" customHeight="1" x14ac:dyDescent="0.25">
      <c r="A11" s="13" t="s">
        <v>16</v>
      </c>
      <c r="B11" s="58">
        <f>'15'!K7</f>
        <v>942</v>
      </c>
      <c r="C11" s="58">
        <f>'15'!L7</f>
        <v>839</v>
      </c>
      <c r="D11" s="10">
        <f t="shared" si="0"/>
        <v>89.065817409766453</v>
      </c>
      <c r="E11" s="60">
        <f t="shared" si="1"/>
        <v>-103</v>
      </c>
      <c r="F11" s="58">
        <f>'16'!K7</f>
        <v>982</v>
      </c>
      <c r="G11" s="58">
        <f>'16'!L7</f>
        <v>928</v>
      </c>
      <c r="H11" s="10">
        <f t="shared" si="2"/>
        <v>94.501018329938901</v>
      </c>
      <c r="I11" s="60">
        <f t="shared" si="3"/>
        <v>-54</v>
      </c>
      <c r="J11" s="18"/>
      <c r="K11" s="18"/>
    </row>
    <row r="12" spans="1:11" s="3" customFormat="1" ht="55.5" customHeight="1" x14ac:dyDescent="0.25">
      <c r="A12" s="13" t="s">
        <v>51</v>
      </c>
      <c r="B12" s="58">
        <f>'15'!N7</f>
        <v>17232</v>
      </c>
      <c r="C12" s="58">
        <f>'15'!O7</f>
        <v>16510</v>
      </c>
      <c r="D12" s="10">
        <f t="shared" si="0"/>
        <v>95.810120705663877</v>
      </c>
      <c r="E12" s="60">
        <f t="shared" si="1"/>
        <v>-722</v>
      </c>
      <c r="F12" s="58">
        <f>'16'!N7</f>
        <v>9806</v>
      </c>
      <c r="G12" s="58">
        <f>'16'!O7</f>
        <v>10201</v>
      </c>
      <c r="H12" s="10">
        <f t="shared" si="2"/>
        <v>104.028146033041</v>
      </c>
      <c r="I12" s="60">
        <f t="shared" si="3"/>
        <v>395</v>
      </c>
      <c r="J12" s="18"/>
      <c r="K12" s="18"/>
    </row>
    <row r="13" spans="1:11" s="3" customFormat="1" ht="12.75" customHeight="1" x14ac:dyDescent="0.25">
      <c r="A13" s="85" t="s">
        <v>4</v>
      </c>
      <c r="B13" s="86"/>
      <c r="C13" s="86"/>
      <c r="D13" s="86"/>
      <c r="E13" s="86"/>
      <c r="F13" s="86"/>
      <c r="G13" s="86"/>
      <c r="H13" s="86"/>
      <c r="I13" s="86"/>
      <c r="J13" s="18"/>
      <c r="K13" s="18"/>
    </row>
    <row r="14" spans="1:11" s="3" customFormat="1" ht="18" customHeight="1" x14ac:dyDescent="0.25">
      <c r="A14" s="87"/>
      <c r="B14" s="88"/>
      <c r="C14" s="88"/>
      <c r="D14" s="88"/>
      <c r="E14" s="88"/>
      <c r="F14" s="88"/>
      <c r="G14" s="88"/>
      <c r="H14" s="88"/>
      <c r="I14" s="88"/>
      <c r="J14" s="18"/>
      <c r="K14" s="18"/>
    </row>
    <row r="15" spans="1:11" s="3" customFormat="1" ht="20.25" customHeight="1" x14ac:dyDescent="0.25">
      <c r="A15" s="89" t="s">
        <v>0</v>
      </c>
      <c r="B15" s="91" t="s">
        <v>65</v>
      </c>
      <c r="C15" s="91" t="s">
        <v>66</v>
      </c>
      <c r="D15" s="141" t="s">
        <v>1</v>
      </c>
      <c r="E15" s="142"/>
      <c r="F15" s="91" t="s">
        <v>65</v>
      </c>
      <c r="G15" s="91" t="s">
        <v>66</v>
      </c>
      <c r="H15" s="141" t="s">
        <v>1</v>
      </c>
      <c r="I15" s="142"/>
      <c r="J15" s="18"/>
      <c r="K15" s="18"/>
    </row>
    <row r="16" spans="1:11" ht="35.25" customHeight="1" x14ac:dyDescent="0.3">
      <c r="A16" s="90"/>
      <c r="B16" s="91"/>
      <c r="C16" s="91"/>
      <c r="D16" s="17" t="s">
        <v>2</v>
      </c>
      <c r="E16" s="5" t="s">
        <v>54</v>
      </c>
      <c r="F16" s="91"/>
      <c r="G16" s="91"/>
      <c r="H16" s="17" t="s">
        <v>2</v>
      </c>
      <c r="I16" s="5" t="s">
        <v>54</v>
      </c>
      <c r="J16" s="19"/>
      <c r="K16" s="19"/>
    </row>
    <row r="17" spans="1:11" ht="25.5" customHeight="1" x14ac:dyDescent="0.3">
      <c r="A17" s="1" t="s">
        <v>48</v>
      </c>
      <c r="B17" s="59">
        <f>'15'!Q7</f>
        <v>8800</v>
      </c>
      <c r="C17" s="59">
        <f>'15'!R7</f>
        <v>6406</v>
      </c>
      <c r="D17" s="14">
        <f t="shared" ref="D17:D18" si="4">C17/B17*100</f>
        <v>72.795454545454547</v>
      </c>
      <c r="E17" s="61">
        <f t="shared" ref="E17:E18" si="5">C17-B17</f>
        <v>-2394</v>
      </c>
      <c r="F17" s="55">
        <f>'16'!Q7</f>
        <v>4467</v>
      </c>
      <c r="G17" s="55">
        <f>'16'!R7</f>
        <v>4307</v>
      </c>
      <c r="H17" s="14">
        <f t="shared" ref="H17:H18" si="6">G17/F17*100</f>
        <v>96.418177747929263</v>
      </c>
      <c r="I17" s="62">
        <f t="shared" ref="I17:I18" si="7">G17-F17</f>
        <v>-160</v>
      </c>
      <c r="J17" s="19"/>
      <c r="K17" s="19"/>
    </row>
    <row r="18" spans="1:11" ht="41.25" customHeight="1" x14ac:dyDescent="0.3">
      <c r="A18" s="1" t="s">
        <v>52</v>
      </c>
      <c r="B18" s="59">
        <f>'15'!T7</f>
        <v>7476</v>
      </c>
      <c r="C18" s="59">
        <f>'15'!U7</f>
        <v>5230</v>
      </c>
      <c r="D18" s="14">
        <f t="shared" si="4"/>
        <v>69.957196361690748</v>
      </c>
      <c r="E18" s="61">
        <f t="shared" si="5"/>
        <v>-2246</v>
      </c>
      <c r="F18" s="55">
        <f>'16'!T7</f>
        <v>3867</v>
      </c>
      <c r="G18" s="55">
        <f>'16'!U7</f>
        <v>3770</v>
      </c>
      <c r="H18" s="14">
        <f t="shared" si="6"/>
        <v>97.491595552107583</v>
      </c>
      <c r="I18" s="62">
        <f t="shared" si="7"/>
        <v>-97</v>
      </c>
      <c r="J18" s="19"/>
      <c r="K18" s="19"/>
    </row>
    <row r="19" spans="1:11" ht="20.25" x14ac:dyDescent="0.3">
      <c r="C19" s="16"/>
      <c r="J19" s="19"/>
      <c r="K19" s="19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3:I14"/>
    <mergeCell ref="A15:A16"/>
    <mergeCell ref="B15:B16"/>
    <mergeCell ref="C15:C16"/>
    <mergeCell ref="D15:E15"/>
    <mergeCell ref="F15:F16"/>
    <mergeCell ref="G15:G16"/>
    <mergeCell ref="H15:I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Z84"/>
  <sheetViews>
    <sheetView view="pageBreakPreview" zoomScale="87" zoomScaleNormal="75" zoomScaleSheetLayoutView="87" workbookViewId="0">
      <pane xSplit="1" ySplit="6" topLeftCell="E7" activePane="bottomRight" state="frozen"/>
      <selection activeCell="E12" sqref="E12"/>
      <selection pane="topRight" activeCell="E12" sqref="E12"/>
      <selection pane="bottomLeft" activeCell="E12" sqref="E12"/>
      <selection pane="bottomRight" activeCell="B6" sqref="B6:V6"/>
    </sheetView>
  </sheetViews>
  <sheetFormatPr defaultRowHeight="14.25" x14ac:dyDescent="0.2"/>
  <cols>
    <col min="1" max="1" width="29.140625" style="35" customWidth="1"/>
    <col min="2" max="2" width="9.42578125" style="35" customWidth="1"/>
    <col min="3" max="3" width="9.28515625" style="35" customWidth="1"/>
    <col min="4" max="4" width="7.42578125" style="35" customWidth="1"/>
    <col min="5" max="5" width="10" style="35" customWidth="1"/>
    <col min="6" max="6" width="9" style="35" customWidth="1"/>
    <col min="7" max="7" width="7.42578125" style="35" customWidth="1"/>
    <col min="8" max="9" width="9.42578125" style="35" customWidth="1"/>
    <col min="10" max="10" width="9" style="35" customWidth="1"/>
    <col min="11" max="11" width="10" style="35" customWidth="1"/>
    <col min="12" max="12" width="9.140625" style="35" customWidth="1"/>
    <col min="13" max="13" width="8.140625" style="35" customWidth="1"/>
    <col min="14" max="15" width="9.5703125" style="35" customWidth="1"/>
    <col min="16" max="16" width="8.140625" style="35" customWidth="1"/>
    <col min="17" max="17" width="8.28515625" style="35" customWidth="1"/>
    <col min="18" max="18" width="8.42578125" style="35" customWidth="1"/>
    <col min="19" max="19" width="8.28515625" style="35" customWidth="1"/>
    <col min="20" max="16384" width="9.140625" style="35"/>
  </cols>
  <sheetData>
    <row r="1" spans="1:26" s="20" customFormat="1" ht="32.25" customHeight="1" x14ac:dyDescent="0.25">
      <c r="B1" s="148" t="s">
        <v>90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</row>
    <row r="2" spans="1:26" s="23" customFormat="1" ht="24" customHeight="1" x14ac:dyDescent="0.25">
      <c r="A2" s="21"/>
      <c r="B2" s="148" t="s">
        <v>89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</row>
    <row r="3" spans="1:26" s="24" customFormat="1" ht="67.5" customHeight="1" x14ac:dyDescent="0.25">
      <c r="A3" s="106"/>
      <c r="B3" s="149" t="s">
        <v>92</v>
      </c>
      <c r="C3" s="149"/>
      <c r="D3" s="149"/>
      <c r="E3" s="149" t="s">
        <v>11</v>
      </c>
      <c r="F3" s="149"/>
      <c r="G3" s="149"/>
      <c r="H3" s="149" t="s">
        <v>7</v>
      </c>
      <c r="I3" s="149"/>
      <c r="J3" s="149"/>
      <c r="K3" s="149" t="s">
        <v>8</v>
      </c>
      <c r="L3" s="149"/>
      <c r="M3" s="149"/>
      <c r="N3" s="150" t="s">
        <v>6</v>
      </c>
      <c r="O3" s="151"/>
      <c r="P3" s="152"/>
      <c r="Q3" s="149" t="s">
        <v>91</v>
      </c>
      <c r="R3" s="149"/>
      <c r="S3" s="149"/>
      <c r="T3" s="149" t="s">
        <v>10</v>
      </c>
      <c r="U3" s="149"/>
      <c r="V3" s="149"/>
    </row>
    <row r="4" spans="1:26" s="25" customFormat="1" ht="19.5" customHeight="1" x14ac:dyDescent="0.25">
      <c r="A4" s="106"/>
      <c r="B4" s="101" t="s">
        <v>12</v>
      </c>
      <c r="C4" s="101" t="s">
        <v>21</v>
      </c>
      <c r="D4" s="102" t="s">
        <v>2</v>
      </c>
      <c r="E4" s="101" t="s">
        <v>12</v>
      </c>
      <c r="F4" s="101" t="s">
        <v>21</v>
      </c>
      <c r="G4" s="102" t="s">
        <v>2</v>
      </c>
      <c r="H4" s="101" t="s">
        <v>12</v>
      </c>
      <c r="I4" s="101" t="s">
        <v>21</v>
      </c>
      <c r="J4" s="102" t="s">
        <v>2</v>
      </c>
      <c r="K4" s="101" t="s">
        <v>12</v>
      </c>
      <c r="L4" s="101" t="s">
        <v>21</v>
      </c>
      <c r="M4" s="102" t="s">
        <v>2</v>
      </c>
      <c r="N4" s="101" t="s">
        <v>12</v>
      </c>
      <c r="O4" s="101" t="s">
        <v>21</v>
      </c>
      <c r="P4" s="102" t="s">
        <v>2</v>
      </c>
      <c r="Q4" s="101" t="s">
        <v>12</v>
      </c>
      <c r="R4" s="101" t="s">
        <v>21</v>
      </c>
      <c r="S4" s="102" t="s">
        <v>2</v>
      </c>
      <c r="T4" s="101" t="s">
        <v>12</v>
      </c>
      <c r="U4" s="101" t="s">
        <v>21</v>
      </c>
      <c r="V4" s="102" t="s">
        <v>2</v>
      </c>
    </row>
    <row r="5" spans="1:26" s="25" customFormat="1" ht="6" customHeight="1" x14ac:dyDescent="0.25">
      <c r="A5" s="106"/>
      <c r="B5" s="101"/>
      <c r="C5" s="101"/>
      <c r="D5" s="102"/>
      <c r="E5" s="101"/>
      <c r="F5" s="101"/>
      <c r="G5" s="102"/>
      <c r="H5" s="101"/>
      <c r="I5" s="101"/>
      <c r="J5" s="102"/>
      <c r="K5" s="101"/>
      <c r="L5" s="101"/>
      <c r="M5" s="102"/>
      <c r="N5" s="101"/>
      <c r="O5" s="101"/>
      <c r="P5" s="102"/>
      <c r="Q5" s="101"/>
      <c r="R5" s="101"/>
      <c r="S5" s="102"/>
      <c r="T5" s="101"/>
      <c r="U5" s="101"/>
      <c r="V5" s="102"/>
    </row>
    <row r="6" spans="1:26" s="41" customFormat="1" ht="11.25" customHeight="1" x14ac:dyDescent="0.2">
      <c r="A6" s="39" t="s">
        <v>3</v>
      </c>
      <c r="B6" s="40">
        <v>1</v>
      </c>
      <c r="C6" s="40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72">
        <v>11</v>
      </c>
      <c r="M6" s="72">
        <v>12</v>
      </c>
      <c r="N6" s="72">
        <v>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  <c r="U6" s="72">
        <v>20</v>
      </c>
      <c r="V6" s="72">
        <v>21</v>
      </c>
    </row>
    <row r="7" spans="1:26" s="28" customFormat="1" ht="18" customHeight="1" x14ac:dyDescent="0.25">
      <c r="A7" s="46" t="s">
        <v>22</v>
      </c>
      <c r="B7" s="26">
        <f>SUM(B8:B28)</f>
        <v>20863</v>
      </c>
      <c r="C7" s="26">
        <f>SUM(C8:C28)</f>
        <v>19098</v>
      </c>
      <c r="D7" s="52">
        <f>IF(B7=0,0,C7/B7)*100</f>
        <v>91.540046973110293</v>
      </c>
      <c r="E7" s="26">
        <f>SUM(E8:E28)</f>
        <v>9126</v>
      </c>
      <c r="F7" s="26">
        <f>SUM(F8:F28)</f>
        <v>6175</v>
      </c>
      <c r="G7" s="52">
        <f>IF(E7=0,0,F7/E7)*100</f>
        <v>67.663817663817667</v>
      </c>
      <c r="H7" s="26">
        <f>SUM(H8:H28)</f>
        <v>1036</v>
      </c>
      <c r="I7" s="26">
        <f>SUM(I8:I28)</f>
        <v>1093</v>
      </c>
      <c r="J7" s="52">
        <f>IF(H7=0,0,I7/H7)*100</f>
        <v>105.5019305019305</v>
      </c>
      <c r="K7" s="80">
        <f>SUM(K8:K28)</f>
        <v>942</v>
      </c>
      <c r="L7" s="26">
        <f>SUM(L8:L28)</f>
        <v>839</v>
      </c>
      <c r="M7" s="52">
        <f>IF(K7=0,0,L7/K7)*100</f>
        <v>89.065817409766453</v>
      </c>
      <c r="N7" s="26">
        <f>SUM(N8:N28)</f>
        <v>17232</v>
      </c>
      <c r="O7" s="26">
        <f>SUM(O8:O28)</f>
        <v>16510</v>
      </c>
      <c r="P7" s="52">
        <f>IF(N7=0,0,O7/N7)*100</f>
        <v>95.810120705663877</v>
      </c>
      <c r="Q7" s="26">
        <f>SUM(Q8:Q28)</f>
        <v>8800</v>
      </c>
      <c r="R7" s="26">
        <f>SUM(R8:R28)</f>
        <v>6406</v>
      </c>
      <c r="S7" s="52">
        <f>IF(Q7=0,0,R7/Q7)*100</f>
        <v>72.795454545454547</v>
      </c>
      <c r="T7" s="26">
        <f>SUM(T8:T28)</f>
        <v>7476</v>
      </c>
      <c r="U7" s="26">
        <f>SUM(U8:U28)</f>
        <v>5230</v>
      </c>
      <c r="V7" s="52">
        <f>IF(T7=0,0,U7/T7)*100</f>
        <v>69.957196361690748</v>
      </c>
      <c r="W7" s="27"/>
      <c r="Z7" s="31"/>
    </row>
    <row r="8" spans="1:26" s="31" customFormat="1" ht="18" customHeight="1" x14ac:dyDescent="0.25">
      <c r="A8" s="47" t="s">
        <v>23</v>
      </c>
      <c r="B8" s="29">
        <v>1097</v>
      </c>
      <c r="C8" s="29">
        <f>'[19]2020-21'!$G10-'16'!C8</f>
        <v>1058</v>
      </c>
      <c r="D8" s="53">
        <f t="shared" ref="D8:D28" si="0">IF(B8=0,0,C8/B8)*100</f>
        <v>96.444849589790337</v>
      </c>
      <c r="E8" s="29">
        <v>547</v>
      </c>
      <c r="F8" s="29">
        <f>'[19]2020-21'!$O10-'16'!F8</f>
        <v>353</v>
      </c>
      <c r="G8" s="53">
        <f t="shared" ref="G8:G28" si="1">IF(E8=0,0,F8/E8)*100</f>
        <v>64.533820840950639</v>
      </c>
      <c r="H8" s="29">
        <v>98</v>
      </c>
      <c r="I8" s="29">
        <f>'[19]2020-21'!$AV10-'16'!I8</f>
        <v>78</v>
      </c>
      <c r="J8" s="53">
        <f t="shared" ref="J8:J28" si="2">IF(H8=0,0,I8/H8)*100</f>
        <v>79.591836734693871</v>
      </c>
      <c r="K8" s="81">
        <v>79</v>
      </c>
      <c r="L8" s="29">
        <f>'[19]2020-21'!$BJ10-'16'!L8</f>
        <v>93</v>
      </c>
      <c r="M8" s="53">
        <f t="shared" ref="M8:M28" si="3">IF(K8=0,0,L8/K8)*100</f>
        <v>117.72151898734178</v>
      </c>
      <c r="N8" s="29">
        <v>991</v>
      </c>
      <c r="O8" s="43">
        <f>'[7]1'!$C11-'16'!O8</f>
        <v>1034</v>
      </c>
      <c r="P8" s="53">
        <f t="shared" ref="P8:P28" si="4">IF(N8=0,0,O8/N8)*100</f>
        <v>104.3390514631685</v>
      </c>
      <c r="Q8" s="29">
        <v>371</v>
      </c>
      <c r="R8" s="43">
        <f>'[19]2020-21'!$DO10-'16'!R8</f>
        <v>338</v>
      </c>
      <c r="S8" s="53">
        <f t="shared" ref="S8:S28" si="5">IF(Q8=0,0,R8/Q8)*100</f>
        <v>91.105121293800536</v>
      </c>
      <c r="T8" s="29">
        <v>348</v>
      </c>
      <c r="U8" s="43">
        <f>'[19]2020-21'!$DS10-'16'!U8</f>
        <v>315</v>
      </c>
      <c r="V8" s="53">
        <f t="shared" ref="V8:V28" si="6">IF(T8=0,0,U8/T8)*100</f>
        <v>90.517241379310349</v>
      </c>
      <c r="W8" s="27"/>
      <c r="X8" s="30"/>
    </row>
    <row r="9" spans="1:26" s="32" customFormat="1" ht="18" customHeight="1" x14ac:dyDescent="0.25">
      <c r="A9" s="48" t="s">
        <v>24</v>
      </c>
      <c r="B9" s="29">
        <v>363</v>
      </c>
      <c r="C9" s="78">
        <f>'[19]2020-21'!$G11-'16'!C9</f>
        <v>418</v>
      </c>
      <c r="D9" s="53">
        <f t="shared" si="0"/>
        <v>115.15151515151516</v>
      </c>
      <c r="E9" s="29">
        <v>206</v>
      </c>
      <c r="F9" s="78">
        <f>'[19]2020-21'!$O11-'16'!F9</f>
        <v>179</v>
      </c>
      <c r="G9" s="53">
        <f t="shared" si="1"/>
        <v>86.893203883495147</v>
      </c>
      <c r="H9" s="29">
        <v>42</v>
      </c>
      <c r="I9" s="78">
        <f>'[19]2020-21'!$AV11-'16'!I9</f>
        <v>43</v>
      </c>
      <c r="J9" s="53">
        <f t="shared" si="2"/>
        <v>102.38095238095238</v>
      </c>
      <c r="K9" s="81">
        <v>40</v>
      </c>
      <c r="L9" s="78">
        <f>'[19]2020-21'!$BJ11-'16'!L9</f>
        <v>69</v>
      </c>
      <c r="M9" s="53">
        <f t="shared" si="3"/>
        <v>172.5</v>
      </c>
      <c r="N9" s="29">
        <v>337</v>
      </c>
      <c r="O9" s="43">
        <f>'[7]1'!$C12-'16'!O9</f>
        <v>365</v>
      </c>
      <c r="P9" s="53">
        <f t="shared" si="4"/>
        <v>108.30860534124629</v>
      </c>
      <c r="Q9" s="29">
        <v>130</v>
      </c>
      <c r="R9" s="43">
        <f>'[19]2020-21'!$DO11-'16'!R9</f>
        <v>141</v>
      </c>
      <c r="S9" s="53">
        <f t="shared" si="5"/>
        <v>108.46153846153845</v>
      </c>
      <c r="T9" s="29">
        <v>113</v>
      </c>
      <c r="U9" s="43">
        <f>'[19]2020-21'!$DS11-'16'!U9</f>
        <v>130</v>
      </c>
      <c r="V9" s="53">
        <f t="shared" si="6"/>
        <v>115.04424778761062</v>
      </c>
      <c r="W9" s="27"/>
      <c r="X9" s="30"/>
    </row>
    <row r="10" spans="1:26" s="31" customFormat="1" ht="18" customHeight="1" x14ac:dyDescent="0.25">
      <c r="A10" s="48" t="s">
        <v>25</v>
      </c>
      <c r="B10" s="29">
        <v>376</v>
      </c>
      <c r="C10" s="78">
        <f>'[19]2020-21'!$G12-'16'!C10</f>
        <v>382</v>
      </c>
      <c r="D10" s="53">
        <f t="shared" si="0"/>
        <v>101.59574468085107</v>
      </c>
      <c r="E10" s="29">
        <v>105</v>
      </c>
      <c r="F10" s="78">
        <f>'[19]2020-21'!$O12-'16'!F10</f>
        <v>116</v>
      </c>
      <c r="G10" s="53">
        <f t="shared" si="1"/>
        <v>110.47619047619048</v>
      </c>
      <c r="H10" s="29">
        <v>9</v>
      </c>
      <c r="I10" s="78">
        <f>'[19]2020-21'!$AV12-'16'!I10</f>
        <v>7</v>
      </c>
      <c r="J10" s="53">
        <f t="shared" si="2"/>
        <v>77.777777777777786</v>
      </c>
      <c r="K10" s="81">
        <v>0</v>
      </c>
      <c r="L10" s="78">
        <f>'[19]2020-21'!$BJ12-'16'!L10</f>
        <v>12</v>
      </c>
      <c r="M10" s="53">
        <f t="shared" si="3"/>
        <v>0</v>
      </c>
      <c r="N10" s="29">
        <v>360</v>
      </c>
      <c r="O10" s="43">
        <f>'[7]1'!$C13-'16'!O10</f>
        <v>362</v>
      </c>
      <c r="P10" s="53">
        <f t="shared" si="4"/>
        <v>100.55555555555556</v>
      </c>
      <c r="Q10" s="29">
        <v>177</v>
      </c>
      <c r="R10" s="43">
        <f>'[19]2020-21'!$DO12-'16'!R10</f>
        <v>153</v>
      </c>
      <c r="S10" s="53">
        <f t="shared" si="5"/>
        <v>86.440677966101703</v>
      </c>
      <c r="T10" s="29">
        <v>152</v>
      </c>
      <c r="U10" s="43">
        <f>'[19]2020-21'!$DS12-'16'!U10</f>
        <v>118</v>
      </c>
      <c r="V10" s="53">
        <f t="shared" si="6"/>
        <v>77.631578947368425</v>
      </c>
      <c r="W10" s="27"/>
      <c r="X10" s="30"/>
    </row>
    <row r="11" spans="1:26" s="31" customFormat="1" ht="18" customHeight="1" x14ac:dyDescent="0.25">
      <c r="A11" s="48" t="s">
        <v>26</v>
      </c>
      <c r="B11" s="29">
        <v>778</v>
      </c>
      <c r="C11" s="78">
        <f>'[19]2020-21'!$G13-'16'!C11</f>
        <v>769</v>
      </c>
      <c r="D11" s="53">
        <f t="shared" si="0"/>
        <v>98.843187660668391</v>
      </c>
      <c r="E11" s="29">
        <v>281</v>
      </c>
      <c r="F11" s="78">
        <f>'[19]2020-21'!$O13-'16'!F11</f>
        <v>216</v>
      </c>
      <c r="G11" s="53">
        <f t="shared" si="1"/>
        <v>76.868327402135222</v>
      </c>
      <c r="H11" s="29">
        <v>54</v>
      </c>
      <c r="I11" s="78">
        <f>'[19]2020-21'!$AV13-'16'!I11</f>
        <v>30</v>
      </c>
      <c r="J11" s="53">
        <f t="shared" si="2"/>
        <v>55.555555555555557</v>
      </c>
      <c r="K11" s="81">
        <v>20</v>
      </c>
      <c r="L11" s="78">
        <f>'[19]2020-21'!$BJ13-'16'!L11</f>
        <v>32</v>
      </c>
      <c r="M11" s="53">
        <f t="shared" si="3"/>
        <v>160</v>
      </c>
      <c r="N11" s="29">
        <v>722</v>
      </c>
      <c r="O11" s="43">
        <f>'[7]1'!$C14-'16'!O11</f>
        <v>749</v>
      </c>
      <c r="P11" s="53">
        <f t="shared" si="4"/>
        <v>103.73961218836565</v>
      </c>
      <c r="Q11" s="29">
        <v>350</v>
      </c>
      <c r="R11" s="43">
        <f>'[19]2020-21'!$DO13-'16'!R11</f>
        <v>286</v>
      </c>
      <c r="S11" s="53">
        <f t="shared" si="5"/>
        <v>81.714285714285722</v>
      </c>
      <c r="T11" s="29">
        <v>256</v>
      </c>
      <c r="U11" s="43">
        <f>'[19]2020-21'!$DS13-'16'!U11</f>
        <v>181</v>
      </c>
      <c r="V11" s="53">
        <f t="shared" si="6"/>
        <v>70.703125</v>
      </c>
      <c r="W11" s="27"/>
      <c r="X11" s="30"/>
    </row>
    <row r="12" spans="1:26" s="31" customFormat="1" ht="18" customHeight="1" x14ac:dyDescent="0.25">
      <c r="A12" s="48" t="s">
        <v>27</v>
      </c>
      <c r="B12" s="29">
        <v>424</v>
      </c>
      <c r="C12" s="78">
        <f>'[19]2020-21'!$G14-'16'!C12</f>
        <v>373</v>
      </c>
      <c r="D12" s="53">
        <f t="shared" si="0"/>
        <v>87.971698113207552</v>
      </c>
      <c r="E12" s="29">
        <v>237</v>
      </c>
      <c r="F12" s="78">
        <f>'[19]2020-21'!$O14-'16'!F12</f>
        <v>154</v>
      </c>
      <c r="G12" s="53">
        <f t="shared" si="1"/>
        <v>64.978902953586498</v>
      </c>
      <c r="H12" s="29">
        <v>35</v>
      </c>
      <c r="I12" s="78">
        <f>'[19]2020-21'!$AV14-'16'!I12</f>
        <v>33</v>
      </c>
      <c r="J12" s="53">
        <f t="shared" si="2"/>
        <v>94.285714285714278</v>
      </c>
      <c r="K12" s="81">
        <v>22</v>
      </c>
      <c r="L12" s="78">
        <f>'[19]2020-21'!$BJ14-'16'!L12</f>
        <v>40</v>
      </c>
      <c r="M12" s="53">
        <f t="shared" si="3"/>
        <v>181.81818181818181</v>
      </c>
      <c r="N12" s="29">
        <v>386</v>
      </c>
      <c r="O12" s="43">
        <f>'[7]1'!$C15-'16'!O12</f>
        <v>341</v>
      </c>
      <c r="P12" s="53">
        <f t="shared" si="4"/>
        <v>88.341968911917107</v>
      </c>
      <c r="Q12" s="29">
        <v>140</v>
      </c>
      <c r="R12" s="43">
        <f>'[19]2020-21'!$DO14-'16'!R12</f>
        <v>129</v>
      </c>
      <c r="S12" s="53">
        <f t="shared" si="5"/>
        <v>92.142857142857139</v>
      </c>
      <c r="T12" s="29">
        <v>127</v>
      </c>
      <c r="U12" s="43">
        <f>'[19]2020-21'!$DS14-'16'!U12</f>
        <v>112</v>
      </c>
      <c r="V12" s="53">
        <f t="shared" si="6"/>
        <v>88.188976377952756</v>
      </c>
      <c r="W12" s="27"/>
      <c r="X12" s="30"/>
    </row>
    <row r="13" spans="1:26" s="31" customFormat="1" ht="18" customHeight="1" x14ac:dyDescent="0.25">
      <c r="A13" s="48" t="s">
        <v>28</v>
      </c>
      <c r="B13" s="29">
        <v>538</v>
      </c>
      <c r="C13" s="78">
        <f>'[19]2020-21'!$G15-'16'!C13</f>
        <v>504</v>
      </c>
      <c r="D13" s="53">
        <f t="shared" si="0"/>
        <v>93.680297397769522</v>
      </c>
      <c r="E13" s="29">
        <v>300</v>
      </c>
      <c r="F13" s="78">
        <f>'[19]2020-21'!$O15-'16'!F13</f>
        <v>138</v>
      </c>
      <c r="G13" s="53">
        <f t="shared" si="1"/>
        <v>46</v>
      </c>
      <c r="H13" s="29">
        <v>25</v>
      </c>
      <c r="I13" s="78">
        <f>'[19]2020-21'!$AV15-'16'!I13</f>
        <v>27</v>
      </c>
      <c r="J13" s="53">
        <f t="shared" si="2"/>
        <v>108</v>
      </c>
      <c r="K13" s="81">
        <v>6</v>
      </c>
      <c r="L13" s="78">
        <f>'[19]2020-21'!$BJ15-'16'!L13</f>
        <v>34</v>
      </c>
      <c r="M13" s="53">
        <f t="shared" si="3"/>
        <v>566.66666666666674</v>
      </c>
      <c r="N13" s="29">
        <v>470</v>
      </c>
      <c r="O13" s="43">
        <f>'[7]1'!$C16-'16'!O13</f>
        <v>444</v>
      </c>
      <c r="P13" s="53">
        <f t="shared" si="4"/>
        <v>94.468085106382986</v>
      </c>
      <c r="Q13" s="29">
        <v>239</v>
      </c>
      <c r="R13" s="43">
        <f>'[19]2020-21'!$DO15-'16'!R13</f>
        <v>221</v>
      </c>
      <c r="S13" s="53">
        <f t="shared" si="5"/>
        <v>92.468619246861934</v>
      </c>
      <c r="T13" s="29">
        <v>191</v>
      </c>
      <c r="U13" s="43">
        <f>'[19]2020-21'!$DS15-'16'!U13</f>
        <v>186</v>
      </c>
      <c r="V13" s="53">
        <f t="shared" si="6"/>
        <v>97.382198952879577</v>
      </c>
      <c r="W13" s="27"/>
      <c r="X13" s="30"/>
    </row>
    <row r="14" spans="1:26" s="31" customFormat="1" ht="18" customHeight="1" x14ac:dyDescent="0.25">
      <c r="A14" s="48" t="s">
        <v>29</v>
      </c>
      <c r="B14" s="29">
        <v>176</v>
      </c>
      <c r="C14" s="78">
        <f>'[19]2020-21'!$G16-'16'!C14</f>
        <v>211</v>
      </c>
      <c r="D14" s="53">
        <f t="shared" si="0"/>
        <v>119.88636363636364</v>
      </c>
      <c r="E14" s="29">
        <v>64</v>
      </c>
      <c r="F14" s="78">
        <f>'[19]2020-21'!$O16-'16'!F14</f>
        <v>50</v>
      </c>
      <c r="G14" s="53">
        <f t="shared" si="1"/>
        <v>78.125</v>
      </c>
      <c r="H14" s="29">
        <v>8</v>
      </c>
      <c r="I14" s="78">
        <f>'[19]2020-21'!$AV16-'16'!I14</f>
        <v>14</v>
      </c>
      <c r="J14" s="53">
        <f t="shared" si="2"/>
        <v>175</v>
      </c>
      <c r="K14" s="81">
        <v>40</v>
      </c>
      <c r="L14" s="78">
        <f>'[19]2020-21'!$BJ16-'16'!L14</f>
        <v>16</v>
      </c>
      <c r="M14" s="53">
        <f t="shared" si="3"/>
        <v>40</v>
      </c>
      <c r="N14" s="29">
        <v>157</v>
      </c>
      <c r="O14" s="43">
        <f>'[7]1'!$C17-'16'!O14</f>
        <v>184</v>
      </c>
      <c r="P14" s="53">
        <f t="shared" si="4"/>
        <v>117.19745222929936</v>
      </c>
      <c r="Q14" s="29">
        <v>76</v>
      </c>
      <c r="R14" s="43">
        <f>'[19]2020-21'!$DO16-'16'!R14</f>
        <v>112</v>
      </c>
      <c r="S14" s="53">
        <f t="shared" si="5"/>
        <v>147.36842105263156</v>
      </c>
      <c r="T14" s="29">
        <v>67</v>
      </c>
      <c r="U14" s="43">
        <f>'[19]2020-21'!$DS16-'16'!U14</f>
        <v>106</v>
      </c>
      <c r="V14" s="53">
        <f t="shared" si="6"/>
        <v>158.20895522388059</v>
      </c>
      <c r="W14" s="27"/>
      <c r="X14" s="30"/>
    </row>
    <row r="15" spans="1:26" s="31" customFormat="1" ht="18" customHeight="1" x14ac:dyDescent="0.25">
      <c r="A15" s="48" t="s">
        <v>30</v>
      </c>
      <c r="B15" s="29">
        <v>691</v>
      </c>
      <c r="C15" s="78">
        <f>'[19]2020-21'!$G17-'16'!C15</f>
        <v>450</v>
      </c>
      <c r="D15" s="53">
        <f t="shared" si="0"/>
        <v>65.123010130246016</v>
      </c>
      <c r="E15" s="29">
        <v>278</v>
      </c>
      <c r="F15" s="78">
        <f>'[19]2020-21'!$O17-'16'!F15</f>
        <v>172</v>
      </c>
      <c r="G15" s="53">
        <f t="shared" si="1"/>
        <v>61.870503597122308</v>
      </c>
      <c r="H15" s="29">
        <v>37</v>
      </c>
      <c r="I15" s="78">
        <f>'[19]2020-21'!$AV17-'16'!I15</f>
        <v>53</v>
      </c>
      <c r="J15" s="53">
        <f t="shared" si="2"/>
        <v>143.24324324324326</v>
      </c>
      <c r="K15" s="81">
        <v>41</v>
      </c>
      <c r="L15" s="78">
        <f>'[19]2020-21'!$BJ17-'16'!L15</f>
        <v>55</v>
      </c>
      <c r="M15" s="53">
        <f t="shared" si="3"/>
        <v>134.14634146341464</v>
      </c>
      <c r="N15" s="29">
        <v>612</v>
      </c>
      <c r="O15" s="43">
        <f>'[7]1'!$C18-'16'!O15</f>
        <v>408</v>
      </c>
      <c r="P15" s="53">
        <f t="shared" si="4"/>
        <v>66.666666666666657</v>
      </c>
      <c r="Q15" s="29">
        <v>298</v>
      </c>
      <c r="R15" s="43">
        <f>'[19]2020-21'!$DO17-'16'!R15</f>
        <v>125</v>
      </c>
      <c r="S15" s="53">
        <f t="shared" si="5"/>
        <v>41.946308724832214</v>
      </c>
      <c r="T15" s="29">
        <v>270</v>
      </c>
      <c r="U15" s="43">
        <f>'[19]2020-21'!$DS17-'16'!U15</f>
        <v>102</v>
      </c>
      <c r="V15" s="53">
        <f t="shared" si="6"/>
        <v>37.777777777777779</v>
      </c>
      <c r="W15" s="27"/>
      <c r="X15" s="30"/>
    </row>
    <row r="16" spans="1:26" s="31" customFormat="1" ht="18" customHeight="1" x14ac:dyDescent="0.25">
      <c r="A16" s="48" t="s">
        <v>31</v>
      </c>
      <c r="B16" s="29">
        <v>356</v>
      </c>
      <c r="C16" s="78">
        <f>'[19]2020-21'!$G18-'16'!C16</f>
        <v>302</v>
      </c>
      <c r="D16" s="53">
        <f t="shared" si="0"/>
        <v>84.831460674157299</v>
      </c>
      <c r="E16" s="29">
        <v>129</v>
      </c>
      <c r="F16" s="78">
        <f>'[19]2020-21'!$O18-'16'!F16</f>
        <v>102</v>
      </c>
      <c r="G16" s="53">
        <f t="shared" si="1"/>
        <v>79.069767441860463</v>
      </c>
      <c r="H16" s="29">
        <v>17</v>
      </c>
      <c r="I16" s="78">
        <f>'[19]2020-21'!$AV18-'16'!I16</f>
        <v>24</v>
      </c>
      <c r="J16" s="53">
        <f t="shared" si="2"/>
        <v>141.1764705882353</v>
      </c>
      <c r="K16" s="81">
        <v>19</v>
      </c>
      <c r="L16" s="78">
        <f>'[19]2020-21'!$BJ18-'16'!L16</f>
        <v>8</v>
      </c>
      <c r="M16" s="53">
        <f t="shared" si="3"/>
        <v>42.105263157894733</v>
      </c>
      <c r="N16" s="29">
        <v>329</v>
      </c>
      <c r="O16" s="43">
        <f>'[7]1'!$C19-'16'!O16</f>
        <v>298</v>
      </c>
      <c r="P16" s="53">
        <f t="shared" si="4"/>
        <v>90.577507598784194</v>
      </c>
      <c r="Q16" s="29">
        <v>157</v>
      </c>
      <c r="R16" s="43">
        <f>'[19]2020-21'!$DO18-'16'!R16</f>
        <v>103</v>
      </c>
      <c r="S16" s="53">
        <f t="shared" si="5"/>
        <v>65.605095541401269</v>
      </c>
      <c r="T16" s="29">
        <v>141</v>
      </c>
      <c r="U16" s="43">
        <f>'[19]2020-21'!$DS18-'16'!U16</f>
        <v>90</v>
      </c>
      <c r="V16" s="53">
        <f t="shared" si="6"/>
        <v>63.829787234042556</v>
      </c>
      <c r="W16" s="27"/>
      <c r="X16" s="30"/>
    </row>
    <row r="17" spans="1:24" s="31" customFormat="1" ht="18" customHeight="1" x14ac:dyDescent="0.25">
      <c r="A17" s="48" t="s">
        <v>32</v>
      </c>
      <c r="B17" s="29">
        <v>533</v>
      </c>
      <c r="C17" s="78">
        <f>'[19]2020-21'!$G19-'16'!C17</f>
        <v>664</v>
      </c>
      <c r="D17" s="53">
        <f t="shared" si="0"/>
        <v>124.57786116322703</v>
      </c>
      <c r="E17" s="29">
        <v>253</v>
      </c>
      <c r="F17" s="78">
        <f>'[19]2020-21'!$O19-'16'!F17</f>
        <v>227</v>
      </c>
      <c r="G17" s="53">
        <f t="shared" si="1"/>
        <v>89.723320158102766</v>
      </c>
      <c r="H17" s="29">
        <v>30</v>
      </c>
      <c r="I17" s="78">
        <f>'[19]2020-21'!$AV19-'16'!I17</f>
        <v>21</v>
      </c>
      <c r="J17" s="53">
        <f t="shared" si="2"/>
        <v>70</v>
      </c>
      <c r="K17" s="81">
        <v>10</v>
      </c>
      <c r="L17" s="78">
        <f>'[19]2020-21'!$BJ19-'16'!L17</f>
        <v>16</v>
      </c>
      <c r="M17" s="53">
        <f t="shared" si="3"/>
        <v>160</v>
      </c>
      <c r="N17" s="29">
        <v>465</v>
      </c>
      <c r="O17" s="43">
        <f>'[7]1'!$C20-'16'!O17</f>
        <v>559</v>
      </c>
      <c r="P17" s="53">
        <f t="shared" si="4"/>
        <v>120.21505376344086</v>
      </c>
      <c r="Q17" s="29">
        <v>187</v>
      </c>
      <c r="R17" s="43">
        <f>'[19]2020-21'!$DO19-'16'!R17</f>
        <v>245</v>
      </c>
      <c r="S17" s="53">
        <f t="shared" si="5"/>
        <v>131.01604278074865</v>
      </c>
      <c r="T17" s="29">
        <v>160</v>
      </c>
      <c r="U17" s="43">
        <f>'[19]2020-21'!$DS19-'16'!U17</f>
        <v>209</v>
      </c>
      <c r="V17" s="53">
        <f t="shared" si="6"/>
        <v>130.625</v>
      </c>
      <c r="W17" s="27"/>
      <c r="X17" s="30"/>
    </row>
    <row r="18" spans="1:24" s="31" customFormat="1" ht="18" customHeight="1" x14ac:dyDescent="0.25">
      <c r="A18" s="48" t="s">
        <v>33</v>
      </c>
      <c r="B18" s="29">
        <v>578</v>
      </c>
      <c r="C18" s="78">
        <f>'[19]2020-21'!$G20-'16'!C18</f>
        <v>535</v>
      </c>
      <c r="D18" s="53">
        <f t="shared" si="0"/>
        <v>92.560553633217992</v>
      </c>
      <c r="E18" s="29">
        <v>278</v>
      </c>
      <c r="F18" s="78">
        <f>'[19]2020-21'!$O20-'16'!F18</f>
        <v>223</v>
      </c>
      <c r="G18" s="53">
        <f t="shared" si="1"/>
        <v>80.2158273381295</v>
      </c>
      <c r="H18" s="29">
        <v>17</v>
      </c>
      <c r="I18" s="78">
        <f>'[19]2020-21'!$AV20-'16'!I18</f>
        <v>22</v>
      </c>
      <c r="J18" s="53">
        <f t="shared" si="2"/>
        <v>129.41176470588235</v>
      </c>
      <c r="K18" s="81">
        <v>14</v>
      </c>
      <c r="L18" s="78">
        <f>'[19]2020-21'!$BJ20-'16'!L18</f>
        <v>14</v>
      </c>
      <c r="M18" s="53">
        <f t="shared" si="3"/>
        <v>100</v>
      </c>
      <c r="N18" s="29">
        <v>527</v>
      </c>
      <c r="O18" s="43">
        <f>'[7]1'!$C21-'16'!O18</f>
        <v>475</v>
      </c>
      <c r="P18" s="53">
        <f t="shared" si="4"/>
        <v>90.132827324478185</v>
      </c>
      <c r="Q18" s="29">
        <v>219</v>
      </c>
      <c r="R18" s="43">
        <f>'[19]2020-21'!$DO20-'16'!R18</f>
        <v>172</v>
      </c>
      <c r="S18" s="53">
        <f t="shared" si="5"/>
        <v>78.538812785388117</v>
      </c>
      <c r="T18" s="29">
        <v>176</v>
      </c>
      <c r="U18" s="43">
        <f>'[19]2020-21'!$DS20-'16'!U18</f>
        <v>132</v>
      </c>
      <c r="V18" s="53">
        <f t="shared" si="6"/>
        <v>75</v>
      </c>
      <c r="W18" s="27"/>
      <c r="X18" s="30"/>
    </row>
    <row r="19" spans="1:24" s="31" customFormat="1" ht="18" customHeight="1" x14ac:dyDescent="0.25">
      <c r="A19" s="48" t="s">
        <v>34</v>
      </c>
      <c r="B19" s="29">
        <v>785</v>
      </c>
      <c r="C19" s="78">
        <f>'[19]2020-21'!$G21-'16'!C19</f>
        <v>821</v>
      </c>
      <c r="D19" s="53">
        <f t="shared" si="0"/>
        <v>104.5859872611465</v>
      </c>
      <c r="E19" s="29">
        <v>362</v>
      </c>
      <c r="F19" s="78">
        <f>'[19]2020-21'!$O21-'16'!F19</f>
        <v>344</v>
      </c>
      <c r="G19" s="53">
        <f t="shared" si="1"/>
        <v>95.027624309392266</v>
      </c>
      <c r="H19" s="29">
        <v>22</v>
      </c>
      <c r="I19" s="78">
        <f>'[19]2020-21'!$AV21-'16'!I19</f>
        <v>27</v>
      </c>
      <c r="J19" s="53">
        <f t="shared" si="2"/>
        <v>122.72727272727273</v>
      </c>
      <c r="K19" s="81">
        <v>5</v>
      </c>
      <c r="L19" s="78">
        <f>'[19]2020-21'!$BJ21-'16'!L19</f>
        <v>25</v>
      </c>
      <c r="M19" s="53">
        <f t="shared" si="3"/>
        <v>500</v>
      </c>
      <c r="N19" s="29">
        <v>696</v>
      </c>
      <c r="O19" s="43">
        <f>'[7]1'!$C22-'16'!O19</f>
        <v>774</v>
      </c>
      <c r="P19" s="53">
        <f t="shared" si="4"/>
        <v>111.20689655172413</v>
      </c>
      <c r="Q19" s="29">
        <v>356</v>
      </c>
      <c r="R19" s="43">
        <f>'[19]2020-21'!$DO21-'16'!R19</f>
        <v>266</v>
      </c>
      <c r="S19" s="53">
        <f t="shared" si="5"/>
        <v>74.719101123595507</v>
      </c>
      <c r="T19" s="29">
        <v>327</v>
      </c>
      <c r="U19" s="43">
        <f>'[19]2020-21'!$DS21-'16'!U19</f>
        <v>246</v>
      </c>
      <c r="V19" s="53">
        <f t="shared" si="6"/>
        <v>75.22935779816514</v>
      </c>
      <c r="W19" s="27"/>
      <c r="X19" s="30"/>
    </row>
    <row r="20" spans="1:24" s="31" customFormat="1" ht="18" customHeight="1" x14ac:dyDescent="0.25">
      <c r="A20" s="48" t="s">
        <v>35</v>
      </c>
      <c r="B20" s="29">
        <v>410</v>
      </c>
      <c r="C20" s="78">
        <f>'[19]2020-21'!$G22-'16'!C20</f>
        <v>19</v>
      </c>
      <c r="D20" s="53">
        <f t="shared" si="0"/>
        <v>4.6341463414634143</v>
      </c>
      <c r="E20" s="29">
        <v>243</v>
      </c>
      <c r="F20" s="78">
        <f>'[19]2020-21'!$O22-'16'!F20</f>
        <v>24</v>
      </c>
      <c r="G20" s="53">
        <f t="shared" si="1"/>
        <v>9.8765432098765427</v>
      </c>
      <c r="H20" s="29">
        <v>38</v>
      </c>
      <c r="I20" s="78">
        <f>'[19]2020-21'!$AV22-'16'!I20</f>
        <v>0</v>
      </c>
      <c r="J20" s="53">
        <f t="shared" si="2"/>
        <v>0</v>
      </c>
      <c r="K20" s="81">
        <v>97</v>
      </c>
      <c r="L20" s="78">
        <f>'[19]2020-21'!$BJ22-'16'!L20</f>
        <v>2</v>
      </c>
      <c r="M20" s="53">
        <f t="shared" si="3"/>
        <v>2.0618556701030926</v>
      </c>
      <c r="N20" s="29">
        <v>351</v>
      </c>
      <c r="O20" s="43">
        <f>'[7]1'!$C23-'16'!O20</f>
        <v>18</v>
      </c>
      <c r="P20" s="53">
        <f t="shared" si="4"/>
        <v>5.1282051282051277</v>
      </c>
      <c r="Q20" s="29">
        <v>122</v>
      </c>
      <c r="R20" s="43">
        <f>'[19]2020-21'!$DO22-'16'!R20</f>
        <v>6</v>
      </c>
      <c r="S20" s="53">
        <f t="shared" si="5"/>
        <v>4.918032786885246</v>
      </c>
      <c r="T20" s="29">
        <v>97</v>
      </c>
      <c r="U20" s="43">
        <f>'[19]2020-21'!$DS22-'16'!U20</f>
        <v>5</v>
      </c>
      <c r="V20" s="53">
        <f t="shared" si="6"/>
        <v>5.1546391752577314</v>
      </c>
      <c r="W20" s="27"/>
      <c r="X20" s="30"/>
    </row>
    <row r="21" spans="1:24" s="31" customFormat="1" ht="18" customHeight="1" x14ac:dyDescent="0.25">
      <c r="A21" s="48" t="s">
        <v>36</v>
      </c>
      <c r="B21" s="29">
        <v>527</v>
      </c>
      <c r="C21" s="78">
        <f>'[19]2020-21'!$G23-'16'!C21</f>
        <v>493</v>
      </c>
      <c r="D21" s="53">
        <f t="shared" si="0"/>
        <v>93.548387096774192</v>
      </c>
      <c r="E21" s="29">
        <v>324</v>
      </c>
      <c r="F21" s="78">
        <f>'[19]2020-21'!$O23-'16'!F21</f>
        <v>223</v>
      </c>
      <c r="G21" s="53">
        <f t="shared" si="1"/>
        <v>68.827160493827151</v>
      </c>
      <c r="H21" s="29">
        <v>25</v>
      </c>
      <c r="I21" s="78">
        <f>'[19]2020-21'!$AV23-'16'!I21</f>
        <v>24</v>
      </c>
      <c r="J21" s="53">
        <f t="shared" si="2"/>
        <v>96</v>
      </c>
      <c r="K21" s="81">
        <v>62</v>
      </c>
      <c r="L21" s="78">
        <f>'[19]2020-21'!$BJ23-'16'!L21</f>
        <v>22</v>
      </c>
      <c r="M21" s="53">
        <f t="shared" si="3"/>
        <v>35.483870967741936</v>
      </c>
      <c r="N21" s="29">
        <v>382</v>
      </c>
      <c r="O21" s="43">
        <f>'[7]1'!$C24-'16'!O21</f>
        <v>410</v>
      </c>
      <c r="P21" s="53">
        <f t="shared" si="4"/>
        <v>107.32984293193716</v>
      </c>
      <c r="Q21" s="29">
        <v>231</v>
      </c>
      <c r="R21" s="43">
        <f>'[19]2020-21'!$DO23-'16'!R21</f>
        <v>148</v>
      </c>
      <c r="S21" s="53">
        <f t="shared" si="5"/>
        <v>64.069264069264065</v>
      </c>
      <c r="T21" s="29">
        <v>189</v>
      </c>
      <c r="U21" s="43">
        <f>'[19]2020-21'!$DS23-'16'!U21</f>
        <v>118</v>
      </c>
      <c r="V21" s="53">
        <f t="shared" si="6"/>
        <v>62.43386243386243</v>
      </c>
      <c r="W21" s="27"/>
      <c r="X21" s="30"/>
    </row>
    <row r="22" spans="1:24" s="31" customFormat="1" ht="18" customHeight="1" x14ac:dyDescent="0.25">
      <c r="A22" s="48" t="s">
        <v>37</v>
      </c>
      <c r="B22" s="29">
        <v>472</v>
      </c>
      <c r="C22" s="78">
        <f>'[19]2020-21'!$G24-'16'!C22</f>
        <v>439</v>
      </c>
      <c r="D22" s="53">
        <f t="shared" si="0"/>
        <v>93.008474576271183</v>
      </c>
      <c r="E22" s="29">
        <v>170</v>
      </c>
      <c r="F22" s="78">
        <f>'[19]2020-21'!$O24-'16'!F22</f>
        <v>138</v>
      </c>
      <c r="G22" s="53">
        <f t="shared" si="1"/>
        <v>81.17647058823529</v>
      </c>
      <c r="H22" s="29">
        <v>25</v>
      </c>
      <c r="I22" s="78">
        <f>'[19]2020-21'!$AV24-'16'!I22</f>
        <v>25</v>
      </c>
      <c r="J22" s="53">
        <f t="shared" si="2"/>
        <v>100</v>
      </c>
      <c r="K22" s="81">
        <v>14</v>
      </c>
      <c r="L22" s="78">
        <f>'[19]2020-21'!$BJ24-'16'!L22</f>
        <v>1</v>
      </c>
      <c r="M22" s="53">
        <f t="shared" si="3"/>
        <v>7.1428571428571423</v>
      </c>
      <c r="N22" s="29">
        <v>408</v>
      </c>
      <c r="O22" s="43">
        <f>'[7]1'!$C25-'16'!O22</f>
        <v>437</v>
      </c>
      <c r="P22" s="53">
        <f t="shared" si="4"/>
        <v>107.1078431372549</v>
      </c>
      <c r="Q22" s="29">
        <v>197</v>
      </c>
      <c r="R22" s="43">
        <f>'[19]2020-21'!$DO24-'16'!R22</f>
        <v>162</v>
      </c>
      <c r="S22" s="53">
        <f t="shared" si="5"/>
        <v>82.233502538071065</v>
      </c>
      <c r="T22" s="29">
        <v>155</v>
      </c>
      <c r="U22" s="43">
        <f>'[19]2020-21'!$DS24-'16'!U22</f>
        <v>132</v>
      </c>
      <c r="V22" s="53">
        <f t="shared" si="6"/>
        <v>85.161290322580641</v>
      </c>
      <c r="W22" s="27"/>
      <c r="X22" s="30"/>
    </row>
    <row r="23" spans="1:24" s="31" customFormat="1" ht="18" customHeight="1" x14ac:dyDescent="0.25">
      <c r="A23" s="48" t="s">
        <v>38</v>
      </c>
      <c r="B23" s="29">
        <v>442</v>
      </c>
      <c r="C23" s="78">
        <f>'[19]2020-21'!$G25-'16'!C23</f>
        <v>459</v>
      </c>
      <c r="D23" s="53">
        <f t="shared" si="0"/>
        <v>103.84615384615385</v>
      </c>
      <c r="E23" s="29">
        <v>120</v>
      </c>
      <c r="F23" s="78">
        <f>'[19]2020-21'!$O25-'16'!F23</f>
        <v>84</v>
      </c>
      <c r="G23" s="53">
        <f t="shared" si="1"/>
        <v>70</v>
      </c>
      <c r="H23" s="29">
        <v>6</v>
      </c>
      <c r="I23" s="78">
        <f>'[19]2020-21'!$AV25-'16'!I23</f>
        <v>9</v>
      </c>
      <c r="J23" s="53">
        <f t="shared" si="2"/>
        <v>150</v>
      </c>
      <c r="K23" s="81">
        <v>5</v>
      </c>
      <c r="L23" s="78">
        <f>'[19]2020-21'!$BJ25-'16'!L23</f>
        <v>14</v>
      </c>
      <c r="M23" s="53">
        <f t="shared" si="3"/>
        <v>280</v>
      </c>
      <c r="N23" s="29">
        <v>355</v>
      </c>
      <c r="O23" s="43">
        <f>'[7]1'!$C26-'16'!O23</f>
        <v>372</v>
      </c>
      <c r="P23" s="53">
        <f t="shared" si="4"/>
        <v>104.78873239436619</v>
      </c>
      <c r="Q23" s="29">
        <v>214</v>
      </c>
      <c r="R23" s="43">
        <f>'[19]2020-21'!$DO25-'16'!R23</f>
        <v>232</v>
      </c>
      <c r="S23" s="53">
        <f t="shared" si="5"/>
        <v>108.41121495327101</v>
      </c>
      <c r="T23" s="29">
        <v>172</v>
      </c>
      <c r="U23" s="43">
        <f>'[19]2020-21'!$DS25-'16'!U23</f>
        <v>154</v>
      </c>
      <c r="V23" s="53">
        <f t="shared" si="6"/>
        <v>89.534883720930239</v>
      </c>
      <c r="W23" s="27"/>
      <c r="X23" s="30"/>
    </row>
    <row r="24" spans="1:24" s="31" customFormat="1" ht="18" customHeight="1" x14ac:dyDescent="0.25">
      <c r="A24" s="48" t="s">
        <v>39</v>
      </c>
      <c r="B24" s="29">
        <v>321</v>
      </c>
      <c r="C24" s="78">
        <f>'[19]2020-21'!$G26-'16'!C24</f>
        <v>339</v>
      </c>
      <c r="D24" s="53">
        <f t="shared" si="0"/>
        <v>105.60747663551402</v>
      </c>
      <c r="E24" s="29">
        <v>98</v>
      </c>
      <c r="F24" s="78">
        <f>'[19]2020-21'!$O26-'16'!F24</f>
        <v>81</v>
      </c>
      <c r="G24" s="53">
        <f t="shared" si="1"/>
        <v>82.653061224489804</v>
      </c>
      <c r="H24" s="29">
        <v>20</v>
      </c>
      <c r="I24" s="78">
        <f>'[19]2020-21'!$AV26-'16'!I24</f>
        <v>13</v>
      </c>
      <c r="J24" s="53">
        <f t="shared" si="2"/>
        <v>65</v>
      </c>
      <c r="K24" s="81">
        <v>34</v>
      </c>
      <c r="L24" s="78">
        <f>'[19]2020-21'!$BJ26-'16'!L24</f>
        <v>39</v>
      </c>
      <c r="M24" s="53">
        <f t="shared" si="3"/>
        <v>114.70588235294117</v>
      </c>
      <c r="N24" s="29">
        <v>285</v>
      </c>
      <c r="O24" s="43">
        <f>'[7]1'!$C27-'16'!O24</f>
        <v>291</v>
      </c>
      <c r="P24" s="53">
        <f t="shared" si="4"/>
        <v>102.10526315789474</v>
      </c>
      <c r="Q24" s="29">
        <v>145</v>
      </c>
      <c r="R24" s="43">
        <f>'[19]2020-21'!$DO26-'16'!R24</f>
        <v>164</v>
      </c>
      <c r="S24" s="53">
        <f t="shared" si="5"/>
        <v>113.10344827586208</v>
      </c>
      <c r="T24" s="29">
        <v>124</v>
      </c>
      <c r="U24" s="43">
        <f>'[19]2020-21'!$DS26-'16'!U24</f>
        <v>134</v>
      </c>
      <c r="V24" s="53">
        <f t="shared" si="6"/>
        <v>108.06451612903226</v>
      </c>
      <c r="W24" s="27"/>
      <c r="X24" s="30"/>
    </row>
    <row r="25" spans="1:24" s="31" customFormat="1" ht="18" customHeight="1" x14ac:dyDescent="0.25">
      <c r="A25" s="49" t="s">
        <v>40</v>
      </c>
      <c r="B25" s="29">
        <v>604</v>
      </c>
      <c r="C25" s="78">
        <f>'[19]2020-21'!$G27-'16'!C25</f>
        <v>470</v>
      </c>
      <c r="D25" s="53">
        <f t="shared" si="0"/>
        <v>77.814569536423832</v>
      </c>
      <c r="E25" s="29">
        <v>200</v>
      </c>
      <c r="F25" s="78">
        <f>'[19]2020-21'!$O27-'16'!F25</f>
        <v>141</v>
      </c>
      <c r="G25" s="53">
        <f t="shared" si="1"/>
        <v>70.5</v>
      </c>
      <c r="H25" s="29">
        <v>31</v>
      </c>
      <c r="I25" s="78">
        <f>'[19]2020-21'!$AV27-'16'!I25</f>
        <v>30</v>
      </c>
      <c r="J25" s="53">
        <f t="shared" si="2"/>
        <v>96.774193548387103</v>
      </c>
      <c r="K25" s="81">
        <v>40</v>
      </c>
      <c r="L25" s="78">
        <f>'[19]2020-21'!$BJ27-'16'!L25</f>
        <v>54</v>
      </c>
      <c r="M25" s="53">
        <f t="shared" si="3"/>
        <v>135</v>
      </c>
      <c r="N25" s="29">
        <v>495</v>
      </c>
      <c r="O25" s="43">
        <f>'[7]1'!$C28-'16'!O25</f>
        <v>434</v>
      </c>
      <c r="P25" s="53">
        <f t="shared" si="4"/>
        <v>87.676767676767682</v>
      </c>
      <c r="Q25" s="29">
        <v>270</v>
      </c>
      <c r="R25" s="43">
        <f>'[19]2020-21'!$DO27-'16'!R25</f>
        <v>157</v>
      </c>
      <c r="S25" s="53">
        <f t="shared" si="5"/>
        <v>58.148148148148152</v>
      </c>
      <c r="T25" s="29">
        <v>239</v>
      </c>
      <c r="U25" s="43">
        <f>'[19]2020-21'!$DS27-'16'!U25</f>
        <v>133</v>
      </c>
      <c r="V25" s="53">
        <f t="shared" si="6"/>
        <v>55.648535564853553</v>
      </c>
      <c r="W25" s="27"/>
      <c r="X25" s="30"/>
    </row>
    <row r="26" spans="1:24" s="31" customFormat="1" ht="18" customHeight="1" x14ac:dyDescent="0.25">
      <c r="A26" s="48" t="s">
        <v>41</v>
      </c>
      <c r="B26" s="29">
        <v>7301</v>
      </c>
      <c r="C26" s="78">
        <f>'[19]2020-21'!$G28-'16'!C26</f>
        <v>6842</v>
      </c>
      <c r="D26" s="53">
        <f t="shared" si="0"/>
        <v>93.713189973976156</v>
      </c>
      <c r="E26" s="29">
        <v>2962</v>
      </c>
      <c r="F26" s="78">
        <f>'[19]2020-21'!$O28-'16'!F26</f>
        <v>1859</v>
      </c>
      <c r="G26" s="53">
        <f t="shared" si="1"/>
        <v>62.761647535449015</v>
      </c>
      <c r="H26" s="29">
        <v>220</v>
      </c>
      <c r="I26" s="78">
        <f>'[19]2020-21'!$AV28-'16'!I26</f>
        <v>326</v>
      </c>
      <c r="J26" s="53">
        <f t="shared" si="2"/>
        <v>148.18181818181819</v>
      </c>
      <c r="K26" s="81">
        <v>217</v>
      </c>
      <c r="L26" s="78">
        <f>'[19]2020-21'!$BJ28-'16'!L26</f>
        <v>99</v>
      </c>
      <c r="M26" s="53">
        <f t="shared" si="3"/>
        <v>45.622119815668206</v>
      </c>
      <c r="N26" s="29">
        <v>5119</v>
      </c>
      <c r="O26" s="43">
        <f>'[7]1'!$C29-'16'!O26</f>
        <v>5120</v>
      </c>
      <c r="P26" s="53">
        <f t="shared" si="4"/>
        <v>100.01953506544248</v>
      </c>
      <c r="Q26" s="29">
        <v>3217</v>
      </c>
      <c r="R26" s="43">
        <f>'[19]2020-21'!$DO28-'16'!R26</f>
        <v>2215</v>
      </c>
      <c r="S26" s="53">
        <f t="shared" si="5"/>
        <v>68.852968604289714</v>
      </c>
      <c r="T26" s="29">
        <v>2659</v>
      </c>
      <c r="U26" s="43">
        <f>'[19]2020-21'!$DS28-'16'!U26</f>
        <v>1756</v>
      </c>
      <c r="V26" s="53">
        <f t="shared" si="6"/>
        <v>66.039864610755927</v>
      </c>
      <c r="W26" s="27"/>
      <c r="X26" s="30"/>
    </row>
    <row r="27" spans="1:24" s="31" customFormat="1" ht="18" customHeight="1" x14ac:dyDescent="0.25">
      <c r="A27" s="48" t="s">
        <v>42</v>
      </c>
      <c r="B27" s="29">
        <v>2044</v>
      </c>
      <c r="C27" s="78">
        <f>'[19]2020-21'!$G29-'16'!C27</f>
        <v>1846</v>
      </c>
      <c r="D27" s="53">
        <f t="shared" si="0"/>
        <v>90.313111545988249</v>
      </c>
      <c r="E27" s="29">
        <v>981</v>
      </c>
      <c r="F27" s="78">
        <f>'[19]2020-21'!$O29-'16'!F27</f>
        <v>633</v>
      </c>
      <c r="G27" s="53">
        <f t="shared" si="1"/>
        <v>64.525993883792054</v>
      </c>
      <c r="H27" s="29">
        <v>152</v>
      </c>
      <c r="I27" s="78">
        <f>'[19]2020-21'!$AV29-'16'!I27</f>
        <v>172</v>
      </c>
      <c r="J27" s="53">
        <f t="shared" si="2"/>
        <v>113.1578947368421</v>
      </c>
      <c r="K27" s="81">
        <v>97</v>
      </c>
      <c r="L27" s="78">
        <f>'[19]2020-21'!$BJ29-'16'!L27</f>
        <v>120</v>
      </c>
      <c r="M27" s="53">
        <f t="shared" si="3"/>
        <v>123.71134020618557</v>
      </c>
      <c r="N27" s="29">
        <v>1880</v>
      </c>
      <c r="O27" s="43">
        <f>'[7]1'!$C30-'16'!O27</f>
        <v>1775</v>
      </c>
      <c r="P27" s="53">
        <f t="shared" si="4"/>
        <v>94.414893617021278</v>
      </c>
      <c r="Q27" s="29">
        <v>852</v>
      </c>
      <c r="R27" s="43">
        <f>'[19]2020-21'!$DO29-'16'!R27</f>
        <v>538</v>
      </c>
      <c r="S27" s="53">
        <f t="shared" si="5"/>
        <v>63.145539906103288</v>
      </c>
      <c r="T27" s="29">
        <v>784</v>
      </c>
      <c r="U27" s="43">
        <f>'[19]2020-21'!$DS29-'16'!U27</f>
        <v>453</v>
      </c>
      <c r="V27" s="53">
        <f t="shared" si="6"/>
        <v>57.780612244897952</v>
      </c>
      <c r="W27" s="27"/>
      <c r="X27" s="30"/>
    </row>
    <row r="28" spans="1:24" s="31" customFormat="1" ht="18" customHeight="1" x14ac:dyDescent="0.25">
      <c r="A28" s="50" t="s">
        <v>43</v>
      </c>
      <c r="B28" s="29">
        <v>2047</v>
      </c>
      <c r="C28" s="78">
        <f>'[19]2020-21'!$G30-'16'!C28</f>
        <v>1704</v>
      </c>
      <c r="D28" s="53">
        <f t="shared" si="0"/>
        <v>83.243771372740596</v>
      </c>
      <c r="E28" s="29">
        <v>988</v>
      </c>
      <c r="F28" s="78">
        <f>'[19]2020-21'!$O30-'16'!F28</f>
        <v>718</v>
      </c>
      <c r="G28" s="53">
        <f t="shared" si="1"/>
        <v>72.672064777327932</v>
      </c>
      <c r="H28" s="29">
        <v>125</v>
      </c>
      <c r="I28" s="78">
        <f>'[19]2020-21'!$AV30-'16'!I28</f>
        <v>115</v>
      </c>
      <c r="J28" s="53">
        <f t="shared" si="2"/>
        <v>92</v>
      </c>
      <c r="K28" s="81">
        <v>80</v>
      </c>
      <c r="L28" s="78">
        <f>'[19]2020-21'!$BJ30-'16'!L28</f>
        <v>74</v>
      </c>
      <c r="M28" s="53">
        <f t="shared" si="3"/>
        <v>92.5</v>
      </c>
      <c r="N28" s="29">
        <v>1905</v>
      </c>
      <c r="O28" s="43">
        <f>'[7]1'!$C31-'16'!O28</f>
        <v>1660</v>
      </c>
      <c r="P28" s="53">
        <f t="shared" si="4"/>
        <v>87.139107611548567</v>
      </c>
      <c r="Q28" s="29">
        <v>852</v>
      </c>
      <c r="R28" s="43">
        <f>'[19]2020-21'!$DO30-'16'!R28</f>
        <v>493</v>
      </c>
      <c r="S28" s="53">
        <f t="shared" si="5"/>
        <v>57.863849765258216</v>
      </c>
      <c r="T28" s="29">
        <v>729</v>
      </c>
      <c r="U28" s="43">
        <f>'[19]2020-21'!$DS30-'16'!U28</f>
        <v>418</v>
      </c>
      <c r="V28" s="53">
        <f t="shared" si="6"/>
        <v>57.338820301783265</v>
      </c>
      <c r="W28" s="27"/>
      <c r="X28" s="30"/>
    </row>
    <row r="29" spans="1:24" x14ac:dyDescent="0.2">
      <c r="A29" s="33"/>
      <c r="B29" s="34"/>
      <c r="C29" s="33"/>
      <c r="D29" s="33"/>
      <c r="E29" s="33"/>
      <c r="F29" s="33"/>
      <c r="G29" s="33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24" x14ac:dyDescent="0.2">
      <c r="A30" s="37"/>
      <c r="B30" s="37"/>
      <c r="C30" s="37"/>
      <c r="D30" s="37"/>
      <c r="E30" s="37"/>
      <c r="F30" s="37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24" x14ac:dyDescent="0.2">
      <c r="A31" s="37"/>
      <c r="B31" s="37"/>
      <c r="C31" s="37"/>
      <c r="D31" s="37"/>
      <c r="E31" s="37"/>
      <c r="F31" s="37"/>
      <c r="G31" s="37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24" x14ac:dyDescent="0.2">
      <c r="A32" s="37"/>
      <c r="B32" s="37"/>
      <c r="C32" s="37"/>
      <c r="D32" s="37"/>
      <c r="E32" s="37"/>
      <c r="F32" s="37"/>
      <c r="G32" s="37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8:19" x14ac:dyDescent="0.2"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8:19" x14ac:dyDescent="0.2"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8:19" x14ac:dyDescent="0.2"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8:19" x14ac:dyDescent="0.2"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8:19" x14ac:dyDescent="0.2"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8:19" x14ac:dyDescent="0.2"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8:19" x14ac:dyDescent="0.2"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8:19" x14ac:dyDescent="0.2"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8:19" x14ac:dyDescent="0.2"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8:19" x14ac:dyDescent="0.2"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8:19" x14ac:dyDescent="0.2"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8:19" x14ac:dyDescent="0.2"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8:19" x14ac:dyDescent="0.2"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8:19" x14ac:dyDescent="0.2"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8:19" x14ac:dyDescent="0.2"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8:19" x14ac:dyDescent="0.2"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8:19" x14ac:dyDescent="0.2"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8:19" x14ac:dyDescent="0.2"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8:19" x14ac:dyDescent="0.2"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8:19" x14ac:dyDescent="0.2"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pans="8:19" x14ac:dyDescent="0.2"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8:19" x14ac:dyDescent="0.2"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8:19" x14ac:dyDescent="0.2"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8:19" x14ac:dyDescent="0.2"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8:19" x14ac:dyDescent="0.2"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8:19" x14ac:dyDescent="0.2"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8:19" x14ac:dyDescent="0.2"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8:19" x14ac:dyDescent="0.2"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8:19" x14ac:dyDescent="0.2"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8:19" x14ac:dyDescent="0.2"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8:19" x14ac:dyDescent="0.2"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8:19" x14ac:dyDescent="0.2"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8:19" x14ac:dyDescent="0.2"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8:19" x14ac:dyDescent="0.2"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8:19" x14ac:dyDescent="0.2"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8:19" x14ac:dyDescent="0.2"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8:19" x14ac:dyDescent="0.2"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8:19" x14ac:dyDescent="0.2"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8:19" x14ac:dyDescent="0.2"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8:19" x14ac:dyDescent="0.2"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8:19" x14ac:dyDescent="0.2"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8:19" x14ac:dyDescent="0.2"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8:19" x14ac:dyDescent="0.2"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8:19" x14ac:dyDescent="0.2"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8:19" x14ac:dyDescent="0.2"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8:19" x14ac:dyDescent="0.2"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8:19" x14ac:dyDescent="0.2"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8:19" x14ac:dyDescent="0.2"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8:19" x14ac:dyDescent="0.2"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8:19" x14ac:dyDescent="0.2"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8:19" x14ac:dyDescent="0.2"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spans="8:19" x14ac:dyDescent="0.2"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</sheetData>
  <mergeCells count="31">
    <mergeCell ref="Q3:S3"/>
    <mergeCell ref="T3:V3"/>
    <mergeCell ref="N4:N5"/>
    <mergeCell ref="O4:O5"/>
    <mergeCell ref="A3:A5"/>
    <mergeCell ref="B3:D3"/>
    <mergeCell ref="E3:G3"/>
    <mergeCell ref="H3:J3"/>
    <mergeCell ref="K3:M3"/>
    <mergeCell ref="N3:P3"/>
    <mergeCell ref="I4:I5"/>
    <mergeCell ref="J4:J5"/>
    <mergeCell ref="K4:K5"/>
    <mergeCell ref="L4:L5"/>
    <mergeCell ref="M4:M5"/>
    <mergeCell ref="B1:W1"/>
    <mergeCell ref="B2:W2"/>
    <mergeCell ref="T4:T5"/>
    <mergeCell ref="U4:U5"/>
    <mergeCell ref="V4:V5"/>
    <mergeCell ref="Q4:Q5"/>
    <mergeCell ref="R4:R5"/>
    <mergeCell ref="S4:S5"/>
    <mergeCell ref="B4:B5"/>
    <mergeCell ref="C4:C5"/>
    <mergeCell ref="D4:D5"/>
    <mergeCell ref="P4:P5"/>
    <mergeCell ref="E4:E5"/>
    <mergeCell ref="F4:F5"/>
    <mergeCell ref="G4:G5"/>
    <mergeCell ref="H4:H5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Z84"/>
  <sheetViews>
    <sheetView view="pageBreakPreview" zoomScale="87" zoomScaleNormal="75" zoomScaleSheetLayoutView="87" workbookViewId="0">
      <pane xSplit="1" ySplit="6" topLeftCell="B7" activePane="bottomRight" state="frozen"/>
      <selection activeCell="E12" sqref="E12"/>
      <selection pane="topRight" activeCell="E12" sqref="E12"/>
      <selection pane="bottomLeft" activeCell="E12" sqref="E12"/>
      <selection pane="bottomRight" sqref="A1:V1"/>
    </sheetView>
  </sheetViews>
  <sheetFormatPr defaultRowHeight="14.25" x14ac:dyDescent="0.2"/>
  <cols>
    <col min="1" max="1" width="29.140625" style="35" customWidth="1"/>
    <col min="2" max="2" width="10.140625" style="35" customWidth="1"/>
    <col min="3" max="3" width="10.42578125" style="35" customWidth="1"/>
    <col min="4" max="4" width="7.42578125" style="35" customWidth="1"/>
    <col min="5" max="5" width="10.85546875" style="35" customWidth="1"/>
    <col min="6" max="6" width="9.85546875" style="35" customWidth="1"/>
    <col min="7" max="7" width="7.42578125" style="35" customWidth="1"/>
    <col min="8" max="9" width="9.42578125" style="35" customWidth="1"/>
    <col min="10" max="10" width="9" style="35" customWidth="1"/>
    <col min="11" max="11" width="10" style="35" customWidth="1"/>
    <col min="12" max="12" width="9.140625" style="35" customWidth="1"/>
    <col min="13" max="13" width="8.140625" style="35" customWidth="1"/>
    <col min="14" max="15" width="9.5703125" style="35" customWidth="1"/>
    <col min="16" max="16" width="8.140625" style="35" customWidth="1"/>
    <col min="17" max="17" width="8.28515625" style="35" customWidth="1"/>
    <col min="18" max="18" width="8.42578125" style="35" customWidth="1"/>
    <col min="19" max="19" width="8.28515625" style="35" customWidth="1"/>
    <col min="20" max="20" width="8.42578125" style="35" customWidth="1"/>
    <col min="21" max="21" width="8.140625" style="35" customWidth="1"/>
    <col min="22" max="16384" width="9.140625" style="35"/>
  </cols>
  <sheetData>
    <row r="1" spans="1:26" s="20" customFormat="1" ht="34.5" customHeight="1" x14ac:dyDescent="0.25">
      <c r="A1" s="148" t="s">
        <v>94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</row>
    <row r="2" spans="1:26" s="23" customFormat="1" ht="25.5" customHeight="1" x14ac:dyDescent="0.25">
      <c r="A2" s="148" t="s">
        <v>93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6" s="24" customFormat="1" ht="66.75" customHeight="1" x14ac:dyDescent="0.25">
      <c r="A3" s="106"/>
      <c r="B3" s="149" t="s">
        <v>92</v>
      </c>
      <c r="C3" s="149"/>
      <c r="D3" s="149"/>
      <c r="E3" s="149" t="s">
        <v>11</v>
      </c>
      <c r="F3" s="149"/>
      <c r="G3" s="149"/>
      <c r="H3" s="149" t="s">
        <v>7</v>
      </c>
      <c r="I3" s="149"/>
      <c r="J3" s="149"/>
      <c r="K3" s="149" t="s">
        <v>8</v>
      </c>
      <c r="L3" s="149"/>
      <c r="M3" s="149"/>
      <c r="N3" s="150" t="s">
        <v>6</v>
      </c>
      <c r="O3" s="151"/>
      <c r="P3" s="152"/>
      <c r="Q3" s="149" t="s">
        <v>91</v>
      </c>
      <c r="R3" s="149"/>
      <c r="S3" s="149"/>
      <c r="T3" s="149" t="s">
        <v>10</v>
      </c>
      <c r="U3" s="149"/>
      <c r="V3" s="149"/>
    </row>
    <row r="4" spans="1:26" s="25" customFormat="1" ht="19.5" customHeight="1" x14ac:dyDescent="0.25">
      <c r="A4" s="106"/>
      <c r="B4" s="101" t="s">
        <v>12</v>
      </c>
      <c r="C4" s="101" t="s">
        <v>21</v>
      </c>
      <c r="D4" s="102" t="s">
        <v>2</v>
      </c>
      <c r="E4" s="101" t="s">
        <v>12</v>
      </c>
      <c r="F4" s="101" t="s">
        <v>21</v>
      </c>
      <c r="G4" s="102" t="s">
        <v>2</v>
      </c>
      <c r="H4" s="101" t="s">
        <v>12</v>
      </c>
      <c r="I4" s="101" t="s">
        <v>21</v>
      </c>
      <c r="J4" s="102" t="s">
        <v>2</v>
      </c>
      <c r="K4" s="101" t="s">
        <v>12</v>
      </c>
      <c r="L4" s="101" t="s">
        <v>21</v>
      </c>
      <c r="M4" s="102" t="s">
        <v>2</v>
      </c>
      <c r="N4" s="101" t="s">
        <v>12</v>
      </c>
      <c r="O4" s="101" t="s">
        <v>21</v>
      </c>
      <c r="P4" s="102" t="s">
        <v>2</v>
      </c>
      <c r="Q4" s="101" t="s">
        <v>12</v>
      </c>
      <c r="R4" s="101" t="s">
        <v>21</v>
      </c>
      <c r="S4" s="102" t="s">
        <v>2</v>
      </c>
      <c r="T4" s="101" t="s">
        <v>12</v>
      </c>
      <c r="U4" s="101" t="s">
        <v>21</v>
      </c>
      <c r="V4" s="102" t="s">
        <v>2</v>
      </c>
    </row>
    <row r="5" spans="1:26" s="25" customFormat="1" ht="6" customHeight="1" x14ac:dyDescent="0.25">
      <c r="A5" s="106"/>
      <c r="B5" s="101"/>
      <c r="C5" s="101"/>
      <c r="D5" s="102"/>
      <c r="E5" s="101"/>
      <c r="F5" s="101"/>
      <c r="G5" s="102"/>
      <c r="H5" s="101"/>
      <c r="I5" s="101"/>
      <c r="J5" s="102"/>
      <c r="K5" s="101"/>
      <c r="L5" s="101"/>
      <c r="M5" s="102"/>
      <c r="N5" s="101"/>
      <c r="O5" s="101"/>
      <c r="P5" s="102"/>
      <c r="Q5" s="101"/>
      <c r="R5" s="101"/>
      <c r="S5" s="102"/>
      <c r="T5" s="101"/>
      <c r="U5" s="101"/>
      <c r="V5" s="102"/>
    </row>
    <row r="6" spans="1:26" s="41" customFormat="1" ht="11.25" customHeight="1" x14ac:dyDescent="0.2">
      <c r="A6" s="39" t="s">
        <v>3</v>
      </c>
      <c r="B6" s="40">
        <v>1</v>
      </c>
      <c r="C6" s="40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72">
        <v>11</v>
      </c>
      <c r="M6" s="72">
        <v>12</v>
      </c>
      <c r="N6" s="72">
        <v>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  <c r="U6" s="72">
        <v>20</v>
      </c>
      <c r="V6" s="72">
        <v>21</v>
      </c>
    </row>
    <row r="7" spans="1:26" s="28" customFormat="1" ht="18" customHeight="1" x14ac:dyDescent="0.25">
      <c r="A7" s="46" t="s">
        <v>22</v>
      </c>
      <c r="B7" s="26">
        <f>SUM(B8:B28)</f>
        <v>10977</v>
      </c>
      <c r="C7" s="26">
        <f>SUM(C8:C28)</f>
        <v>11313</v>
      </c>
      <c r="D7" s="52">
        <f>IF(B7=0,0,C7/B7)*100</f>
        <v>103.06094561355562</v>
      </c>
      <c r="E7" s="26">
        <f>SUM(E8:E28)</f>
        <v>4578</v>
      </c>
      <c r="F7" s="26">
        <f>SUM(F8:F28)</f>
        <v>3686</v>
      </c>
      <c r="G7" s="52">
        <f>IF(E7=0,0,F7/E7)*100</f>
        <v>80.51550895587593</v>
      </c>
      <c r="H7" s="26">
        <f>SUM(H8:H28)</f>
        <v>1083</v>
      </c>
      <c r="I7" s="26">
        <f>SUM(I8:I28)</f>
        <v>1128</v>
      </c>
      <c r="J7" s="52">
        <f>IF(H7=0,0,I7/H7)*100</f>
        <v>104.15512465373962</v>
      </c>
      <c r="K7" s="26">
        <f>SUM(K8:K28)</f>
        <v>982</v>
      </c>
      <c r="L7" s="26">
        <f>SUM(L8:L28)</f>
        <v>928</v>
      </c>
      <c r="M7" s="52">
        <f>IF(K7=0,0,L7/K7)*100</f>
        <v>94.501018329938901</v>
      </c>
      <c r="N7" s="26">
        <f>SUM(N8:N28)</f>
        <v>9806</v>
      </c>
      <c r="O7" s="26">
        <f>SUM(O8:O28)</f>
        <v>10201</v>
      </c>
      <c r="P7" s="52">
        <f>IF(N7=0,0,O7/N7)*100</f>
        <v>104.028146033041</v>
      </c>
      <c r="Q7" s="26">
        <f>SUM(Q8:Q28)</f>
        <v>4467</v>
      </c>
      <c r="R7" s="26">
        <f>SUM(R8:R28)</f>
        <v>4307</v>
      </c>
      <c r="S7" s="52">
        <f>IF(Q7=0,0,R7/Q7)*100</f>
        <v>96.418177747929263</v>
      </c>
      <c r="T7" s="26">
        <f>SUM(T8:T28)</f>
        <v>3867</v>
      </c>
      <c r="U7" s="26">
        <f>SUM(U8:U28)</f>
        <v>3770</v>
      </c>
      <c r="V7" s="52">
        <f>IF(T7=0,0,U7/T7)*100</f>
        <v>97.491595552107583</v>
      </c>
      <c r="W7" s="27"/>
      <c r="Z7" s="31"/>
    </row>
    <row r="8" spans="1:26" s="31" customFormat="1" ht="18" customHeight="1" x14ac:dyDescent="0.25">
      <c r="A8" s="47" t="s">
        <v>23</v>
      </c>
      <c r="B8" s="29">
        <v>790</v>
      </c>
      <c r="C8" s="29">
        <f>[20]Шаблон!$D8</f>
        <v>876</v>
      </c>
      <c r="D8" s="53">
        <f t="shared" ref="D8:D28" si="0">IF(B8=0,0,C8/B8)*100</f>
        <v>110.88607594936708</v>
      </c>
      <c r="E8" s="29">
        <v>395</v>
      </c>
      <c r="F8" s="29">
        <f>[20]Шаблон!$F8+[21]Шаблон!$D8</f>
        <v>301</v>
      </c>
      <c r="G8" s="53">
        <f t="shared" ref="G8:G28" si="1">IF(E8=0,0,F8/E8)*100</f>
        <v>76.202531645569621</v>
      </c>
      <c r="H8" s="29">
        <v>113</v>
      </c>
      <c r="I8" s="29">
        <f>[20]Шаблон!$J8</f>
        <v>127</v>
      </c>
      <c r="J8" s="53">
        <f t="shared" ref="J8:J28" si="2">IF(H8=0,0,I8/H8)*100</f>
        <v>112.38938053097345</v>
      </c>
      <c r="K8" s="81">
        <v>84</v>
      </c>
      <c r="L8" s="29">
        <f>[20]Шаблон!$K8+[20]Шаблон!$L8+[21]Шаблон!$G8</f>
        <v>60</v>
      </c>
      <c r="M8" s="53">
        <f t="shared" ref="M8:M28" si="3">IF(K8=0,0,L8/K8)*100</f>
        <v>71.428571428571431</v>
      </c>
      <c r="N8" s="29">
        <v>745</v>
      </c>
      <c r="O8" s="43">
        <f>[20]Шаблон!$M8</f>
        <v>858</v>
      </c>
      <c r="P8" s="53">
        <f t="shared" ref="P8:P28" si="4">IF(N8=0,0,O8/N8)*100</f>
        <v>115.16778523489933</v>
      </c>
      <c r="Q8" s="29">
        <v>286</v>
      </c>
      <c r="R8" s="43">
        <f>[20]Шаблон!$P8</f>
        <v>325</v>
      </c>
      <c r="S8" s="53">
        <f t="shared" ref="S8:S28" si="5">IF(Q8=0,0,R8/Q8)*100</f>
        <v>113.63636363636364</v>
      </c>
      <c r="T8" s="29">
        <v>273</v>
      </c>
      <c r="U8" s="43">
        <f>[20]Шаблон!$T8</f>
        <v>318</v>
      </c>
      <c r="V8" s="53">
        <f t="shared" ref="V8:V28" si="6">IF(T8=0,0,U8/T8)*100</f>
        <v>116.4835164835165</v>
      </c>
      <c r="W8" s="27"/>
      <c r="X8" s="30"/>
    </row>
    <row r="9" spans="1:26" s="32" customFormat="1" ht="18" customHeight="1" x14ac:dyDescent="0.25">
      <c r="A9" s="48" t="s">
        <v>24</v>
      </c>
      <c r="B9" s="29">
        <v>423</v>
      </c>
      <c r="C9" s="78">
        <f>[20]Шаблон!$D9</f>
        <v>428</v>
      </c>
      <c r="D9" s="53">
        <f t="shared" si="0"/>
        <v>101.1820330969267</v>
      </c>
      <c r="E9" s="29">
        <v>218</v>
      </c>
      <c r="F9" s="78">
        <f>[20]Шаблон!$F9+[21]Шаблон!$D9</f>
        <v>134</v>
      </c>
      <c r="G9" s="53">
        <f t="shared" si="1"/>
        <v>61.467889908256879</v>
      </c>
      <c r="H9" s="29">
        <v>18</v>
      </c>
      <c r="I9" s="78">
        <f>[20]Шаблон!$J9</f>
        <v>23</v>
      </c>
      <c r="J9" s="53">
        <f t="shared" si="2"/>
        <v>127.77777777777777</v>
      </c>
      <c r="K9" s="81">
        <v>28</v>
      </c>
      <c r="L9" s="78">
        <f>[20]Шаблон!$K9+[20]Шаблон!$L9+[21]Шаблон!$G9</f>
        <v>23</v>
      </c>
      <c r="M9" s="53">
        <f t="shared" si="3"/>
        <v>82.142857142857139</v>
      </c>
      <c r="N9" s="29">
        <v>400</v>
      </c>
      <c r="O9" s="43">
        <f>[20]Шаблон!$M9</f>
        <v>365</v>
      </c>
      <c r="P9" s="53">
        <f t="shared" si="4"/>
        <v>91.25</v>
      </c>
      <c r="Q9" s="29">
        <v>178</v>
      </c>
      <c r="R9" s="43">
        <f>[20]Шаблон!$P9</f>
        <v>175</v>
      </c>
      <c r="S9" s="53">
        <f t="shared" si="5"/>
        <v>98.31460674157303</v>
      </c>
      <c r="T9" s="29">
        <v>167</v>
      </c>
      <c r="U9" s="43">
        <f>[20]Шаблон!$T9</f>
        <v>145</v>
      </c>
      <c r="V9" s="53">
        <f t="shared" si="6"/>
        <v>86.82634730538922</v>
      </c>
      <c r="W9" s="27"/>
      <c r="X9" s="30"/>
    </row>
    <row r="10" spans="1:26" s="31" customFormat="1" ht="18" customHeight="1" x14ac:dyDescent="0.25">
      <c r="A10" s="48" t="s">
        <v>25</v>
      </c>
      <c r="B10" s="29">
        <v>388</v>
      </c>
      <c r="C10" s="78">
        <f>[20]Шаблон!$D10</f>
        <v>356</v>
      </c>
      <c r="D10" s="53">
        <f t="shared" si="0"/>
        <v>91.75257731958763</v>
      </c>
      <c r="E10" s="29">
        <v>140</v>
      </c>
      <c r="F10" s="78">
        <f>[20]Шаблон!$F10+[21]Шаблон!$D10</f>
        <v>115</v>
      </c>
      <c r="G10" s="53">
        <f t="shared" si="1"/>
        <v>82.142857142857139</v>
      </c>
      <c r="H10" s="29">
        <v>39</v>
      </c>
      <c r="I10" s="78">
        <f>[20]Шаблон!$J10</f>
        <v>34</v>
      </c>
      <c r="J10" s="53">
        <f t="shared" si="2"/>
        <v>87.179487179487182</v>
      </c>
      <c r="K10" s="81">
        <v>37</v>
      </c>
      <c r="L10" s="78">
        <f>[20]Шаблон!$K10+[20]Шаблон!$L10+[21]Шаблон!$G10</f>
        <v>41</v>
      </c>
      <c r="M10" s="53">
        <f t="shared" si="3"/>
        <v>110.81081081081081</v>
      </c>
      <c r="N10" s="29">
        <v>371</v>
      </c>
      <c r="O10" s="43">
        <f>[20]Шаблон!$M10</f>
        <v>344</v>
      </c>
      <c r="P10" s="53">
        <f t="shared" si="4"/>
        <v>92.722371967654979</v>
      </c>
      <c r="Q10" s="29">
        <v>140</v>
      </c>
      <c r="R10" s="43">
        <f>[20]Шаблон!$P10</f>
        <v>151</v>
      </c>
      <c r="S10" s="53">
        <f t="shared" si="5"/>
        <v>107.85714285714285</v>
      </c>
      <c r="T10" s="29">
        <v>114</v>
      </c>
      <c r="U10" s="43">
        <f>[20]Шаблон!$T10</f>
        <v>127</v>
      </c>
      <c r="V10" s="53">
        <f t="shared" si="6"/>
        <v>111.40350877192982</v>
      </c>
      <c r="W10" s="27"/>
      <c r="X10" s="30"/>
    </row>
    <row r="11" spans="1:26" s="31" customFormat="1" ht="18" customHeight="1" x14ac:dyDescent="0.25">
      <c r="A11" s="48" t="s">
        <v>26</v>
      </c>
      <c r="B11" s="29">
        <v>595</v>
      </c>
      <c r="C11" s="78">
        <f>[20]Шаблон!$D11</f>
        <v>571</v>
      </c>
      <c r="D11" s="53">
        <f t="shared" si="0"/>
        <v>95.966386554621849</v>
      </c>
      <c r="E11" s="29">
        <v>188</v>
      </c>
      <c r="F11" s="78">
        <f>[20]Шаблон!$F11+[21]Шаблон!$D11</f>
        <v>167</v>
      </c>
      <c r="G11" s="53">
        <f t="shared" si="1"/>
        <v>88.829787234042556</v>
      </c>
      <c r="H11" s="29">
        <v>62</v>
      </c>
      <c r="I11" s="78">
        <f>[20]Шаблон!$J11</f>
        <v>64</v>
      </c>
      <c r="J11" s="53">
        <f t="shared" si="2"/>
        <v>103.2258064516129</v>
      </c>
      <c r="K11" s="81">
        <v>37</v>
      </c>
      <c r="L11" s="78">
        <f>[20]Шаблон!$K11+[20]Шаблон!$L11+[21]Шаблон!$G11</f>
        <v>20</v>
      </c>
      <c r="M11" s="53">
        <f t="shared" si="3"/>
        <v>54.054054054054056</v>
      </c>
      <c r="N11" s="29">
        <v>563</v>
      </c>
      <c r="O11" s="43">
        <f>[20]Шаблон!$M11</f>
        <v>554</v>
      </c>
      <c r="P11" s="53">
        <f t="shared" si="4"/>
        <v>98.40142095914743</v>
      </c>
      <c r="Q11" s="29">
        <v>245</v>
      </c>
      <c r="R11" s="43">
        <f>[20]Шаблон!$P11</f>
        <v>245</v>
      </c>
      <c r="S11" s="53">
        <f t="shared" si="5"/>
        <v>100</v>
      </c>
      <c r="T11" s="29">
        <v>170</v>
      </c>
      <c r="U11" s="43">
        <f>[20]Шаблон!$T11</f>
        <v>189</v>
      </c>
      <c r="V11" s="53">
        <f t="shared" si="6"/>
        <v>111.1764705882353</v>
      </c>
      <c r="W11" s="27"/>
      <c r="X11" s="30"/>
    </row>
    <row r="12" spans="1:26" s="31" customFormat="1" ht="18" customHeight="1" x14ac:dyDescent="0.25">
      <c r="A12" s="48" t="s">
        <v>27</v>
      </c>
      <c r="B12" s="29">
        <v>570</v>
      </c>
      <c r="C12" s="78">
        <f>[20]Шаблон!$D12</f>
        <v>566</v>
      </c>
      <c r="D12" s="53">
        <f t="shared" si="0"/>
        <v>99.298245614035082</v>
      </c>
      <c r="E12" s="29">
        <v>251</v>
      </c>
      <c r="F12" s="78">
        <f>[20]Шаблон!$F12+[21]Шаблон!$D12</f>
        <v>207</v>
      </c>
      <c r="G12" s="53">
        <f t="shared" si="1"/>
        <v>82.470119521912352</v>
      </c>
      <c r="H12" s="29">
        <v>46</v>
      </c>
      <c r="I12" s="78">
        <f>[20]Шаблон!$J12</f>
        <v>46</v>
      </c>
      <c r="J12" s="53">
        <f t="shared" si="2"/>
        <v>100</v>
      </c>
      <c r="K12" s="81">
        <v>64</v>
      </c>
      <c r="L12" s="78">
        <f>[20]Шаблон!$K12+[20]Шаблон!$L12+[21]Шаблон!$G12</f>
        <v>53</v>
      </c>
      <c r="M12" s="53">
        <f t="shared" si="3"/>
        <v>82.8125</v>
      </c>
      <c r="N12" s="29">
        <v>513</v>
      </c>
      <c r="O12" s="43">
        <f>[20]Шаблон!$M12</f>
        <v>509</v>
      </c>
      <c r="P12" s="53">
        <f t="shared" si="4"/>
        <v>99.220272904483437</v>
      </c>
      <c r="Q12" s="29">
        <v>197</v>
      </c>
      <c r="R12" s="43">
        <f>[20]Шаблон!$P12</f>
        <v>205</v>
      </c>
      <c r="S12" s="53">
        <f t="shared" si="5"/>
        <v>104.06091370558374</v>
      </c>
      <c r="T12" s="29">
        <v>181</v>
      </c>
      <c r="U12" s="43">
        <f>[20]Шаблон!$T12</f>
        <v>165</v>
      </c>
      <c r="V12" s="53">
        <f t="shared" si="6"/>
        <v>91.160220994475139</v>
      </c>
      <c r="W12" s="27"/>
      <c r="X12" s="30"/>
    </row>
    <row r="13" spans="1:26" s="31" customFormat="1" ht="18" customHeight="1" x14ac:dyDescent="0.25">
      <c r="A13" s="48" t="s">
        <v>28</v>
      </c>
      <c r="B13" s="29">
        <v>533</v>
      </c>
      <c r="C13" s="78">
        <f>[20]Шаблон!$D13</f>
        <v>567</v>
      </c>
      <c r="D13" s="53">
        <f t="shared" si="0"/>
        <v>106.37898686679175</v>
      </c>
      <c r="E13" s="29">
        <v>239</v>
      </c>
      <c r="F13" s="78">
        <f>[20]Шаблон!$F13+[21]Шаблон!$D13</f>
        <v>145</v>
      </c>
      <c r="G13" s="53">
        <f t="shared" si="1"/>
        <v>60.669456066945607</v>
      </c>
      <c r="H13" s="29">
        <v>43</v>
      </c>
      <c r="I13" s="78">
        <f>[20]Шаблон!$J13</f>
        <v>66</v>
      </c>
      <c r="J13" s="53">
        <f t="shared" si="2"/>
        <v>153.48837209302326</v>
      </c>
      <c r="K13" s="81">
        <v>2</v>
      </c>
      <c r="L13" s="78">
        <f>[20]Шаблон!$K13+[20]Шаблон!$L13+[21]Шаблон!$G13</f>
        <v>15</v>
      </c>
      <c r="M13" s="53">
        <f t="shared" si="3"/>
        <v>750</v>
      </c>
      <c r="N13" s="29">
        <v>440</v>
      </c>
      <c r="O13" s="43">
        <f>[20]Шаблон!$M13</f>
        <v>500</v>
      </c>
      <c r="P13" s="53">
        <f t="shared" si="4"/>
        <v>113.63636363636364</v>
      </c>
      <c r="Q13" s="29">
        <v>250</v>
      </c>
      <c r="R13" s="43">
        <f>[20]Шаблон!$P13</f>
        <v>236</v>
      </c>
      <c r="S13" s="53">
        <f t="shared" si="5"/>
        <v>94.399999999999991</v>
      </c>
      <c r="T13" s="29">
        <v>217</v>
      </c>
      <c r="U13" s="43">
        <f>[20]Шаблон!$T13</f>
        <v>195</v>
      </c>
      <c r="V13" s="53">
        <f t="shared" si="6"/>
        <v>89.861751152073737</v>
      </c>
      <c r="W13" s="27"/>
      <c r="X13" s="30"/>
    </row>
    <row r="14" spans="1:26" s="31" customFormat="1" ht="18" customHeight="1" x14ac:dyDescent="0.25">
      <c r="A14" s="48" t="s">
        <v>29</v>
      </c>
      <c r="B14" s="29">
        <v>312</v>
      </c>
      <c r="C14" s="78">
        <f>[20]Шаблон!$D14</f>
        <v>382</v>
      </c>
      <c r="D14" s="53">
        <f t="shared" si="0"/>
        <v>122.43589743589745</v>
      </c>
      <c r="E14" s="29">
        <v>120</v>
      </c>
      <c r="F14" s="78">
        <f>[20]Шаблон!$F14+[21]Шаблон!$D14</f>
        <v>89</v>
      </c>
      <c r="G14" s="53">
        <f t="shared" si="1"/>
        <v>74.166666666666671</v>
      </c>
      <c r="H14" s="29">
        <v>60</v>
      </c>
      <c r="I14" s="78">
        <f>[20]Шаблон!$J14</f>
        <v>34</v>
      </c>
      <c r="J14" s="53">
        <f t="shared" si="2"/>
        <v>56.666666666666664</v>
      </c>
      <c r="K14" s="81">
        <v>41</v>
      </c>
      <c r="L14" s="78">
        <f>[20]Шаблон!$K14+[20]Шаблон!$L14+[21]Шаблон!$G14</f>
        <v>18</v>
      </c>
      <c r="M14" s="53">
        <f t="shared" si="3"/>
        <v>43.902439024390247</v>
      </c>
      <c r="N14" s="29">
        <v>278</v>
      </c>
      <c r="O14" s="43">
        <f>[20]Шаблон!$M14</f>
        <v>336</v>
      </c>
      <c r="P14" s="53">
        <f t="shared" si="4"/>
        <v>120.86330935251799</v>
      </c>
      <c r="Q14" s="29">
        <v>142</v>
      </c>
      <c r="R14" s="43">
        <f>[20]Шаблон!$P14</f>
        <v>200</v>
      </c>
      <c r="S14" s="53">
        <f t="shared" si="5"/>
        <v>140.8450704225352</v>
      </c>
      <c r="T14" s="29">
        <v>124</v>
      </c>
      <c r="U14" s="43">
        <f>[20]Шаблон!$T14</f>
        <v>186</v>
      </c>
      <c r="V14" s="53">
        <f t="shared" si="6"/>
        <v>150</v>
      </c>
      <c r="W14" s="27"/>
      <c r="X14" s="30"/>
    </row>
    <row r="15" spans="1:26" s="31" customFormat="1" ht="18" customHeight="1" x14ac:dyDescent="0.25">
      <c r="A15" s="48" t="s">
        <v>30</v>
      </c>
      <c r="B15" s="29">
        <v>461</v>
      </c>
      <c r="C15" s="78">
        <f>[20]Шаблон!$D15</f>
        <v>466</v>
      </c>
      <c r="D15" s="53">
        <f t="shared" si="0"/>
        <v>101.08459869848157</v>
      </c>
      <c r="E15" s="29">
        <v>135</v>
      </c>
      <c r="F15" s="78">
        <f>[20]Шаблон!$F15+[21]Шаблон!$D15</f>
        <v>133</v>
      </c>
      <c r="G15" s="53">
        <f t="shared" si="1"/>
        <v>98.518518518518519</v>
      </c>
      <c r="H15" s="29">
        <v>57</v>
      </c>
      <c r="I15" s="78">
        <f>[20]Шаблон!$J15</f>
        <v>73</v>
      </c>
      <c r="J15" s="53">
        <f t="shared" si="2"/>
        <v>128.07017543859649</v>
      </c>
      <c r="K15" s="81">
        <v>11</v>
      </c>
      <c r="L15" s="78">
        <f>[20]Шаблон!$K15+[20]Шаблон!$L15+[21]Шаблон!$G15</f>
        <v>26</v>
      </c>
      <c r="M15" s="53">
        <f t="shared" si="3"/>
        <v>236.36363636363637</v>
      </c>
      <c r="N15" s="29">
        <v>394</v>
      </c>
      <c r="O15" s="43">
        <f>[20]Шаблон!$M15</f>
        <v>409</v>
      </c>
      <c r="P15" s="53">
        <f t="shared" si="4"/>
        <v>103.80710659898477</v>
      </c>
      <c r="Q15" s="29">
        <v>238</v>
      </c>
      <c r="R15" s="43">
        <f>[20]Шаблон!$P15</f>
        <v>201</v>
      </c>
      <c r="S15" s="53">
        <f t="shared" si="5"/>
        <v>84.453781512605048</v>
      </c>
      <c r="T15" s="29">
        <v>201</v>
      </c>
      <c r="U15" s="43">
        <f>[20]Шаблон!$T15</f>
        <v>168</v>
      </c>
      <c r="V15" s="53">
        <f t="shared" si="6"/>
        <v>83.582089552238799</v>
      </c>
      <c r="W15" s="27"/>
      <c r="X15" s="30"/>
    </row>
    <row r="16" spans="1:26" s="31" customFormat="1" ht="18" customHeight="1" x14ac:dyDescent="0.25">
      <c r="A16" s="48" t="s">
        <v>31</v>
      </c>
      <c r="B16" s="29">
        <v>339</v>
      </c>
      <c r="C16" s="78">
        <f>[20]Шаблон!$D16</f>
        <v>320</v>
      </c>
      <c r="D16" s="53">
        <f t="shared" si="0"/>
        <v>94.395280235988196</v>
      </c>
      <c r="E16" s="29">
        <v>98</v>
      </c>
      <c r="F16" s="78">
        <f>[20]Шаблон!$F16+[21]Шаблон!$D16</f>
        <v>81</v>
      </c>
      <c r="G16" s="53">
        <f t="shared" si="1"/>
        <v>82.653061224489804</v>
      </c>
      <c r="H16" s="29">
        <v>47</v>
      </c>
      <c r="I16" s="78">
        <f>[20]Шаблон!$J16</f>
        <v>23</v>
      </c>
      <c r="J16" s="53">
        <f t="shared" si="2"/>
        <v>48.936170212765958</v>
      </c>
      <c r="K16" s="81">
        <v>78</v>
      </c>
      <c r="L16" s="78">
        <f>[20]Шаблон!$K16+[20]Шаблон!$L16+[21]Шаблон!$G16</f>
        <v>62</v>
      </c>
      <c r="M16" s="53">
        <f t="shared" si="3"/>
        <v>79.487179487179489</v>
      </c>
      <c r="N16" s="29">
        <v>322</v>
      </c>
      <c r="O16" s="43">
        <f>[20]Шаблон!$M16</f>
        <v>316</v>
      </c>
      <c r="P16" s="53">
        <f t="shared" si="4"/>
        <v>98.136645962732914</v>
      </c>
      <c r="Q16" s="29">
        <v>152</v>
      </c>
      <c r="R16" s="43">
        <f>[20]Шаблон!$P16</f>
        <v>141</v>
      </c>
      <c r="S16" s="53">
        <f t="shared" si="5"/>
        <v>92.76315789473685</v>
      </c>
      <c r="T16" s="29">
        <v>124</v>
      </c>
      <c r="U16" s="43">
        <f>[20]Шаблон!$T16</f>
        <v>126</v>
      </c>
      <c r="V16" s="53">
        <f t="shared" si="6"/>
        <v>101.61290322580645</v>
      </c>
      <c r="W16" s="27"/>
      <c r="X16" s="30"/>
    </row>
    <row r="17" spans="1:24" s="31" customFormat="1" ht="18" customHeight="1" x14ac:dyDescent="0.25">
      <c r="A17" s="48" t="s">
        <v>32</v>
      </c>
      <c r="B17" s="29">
        <v>470</v>
      </c>
      <c r="C17" s="78">
        <f>[20]Шаблон!$D17</f>
        <v>511</v>
      </c>
      <c r="D17" s="53">
        <f t="shared" si="0"/>
        <v>108.72340425531914</v>
      </c>
      <c r="E17" s="29">
        <v>223</v>
      </c>
      <c r="F17" s="78">
        <f>[20]Шаблон!$F17+[21]Шаблон!$D17</f>
        <v>180</v>
      </c>
      <c r="G17" s="53">
        <f t="shared" si="1"/>
        <v>80.717488789237663</v>
      </c>
      <c r="H17" s="29">
        <v>80</v>
      </c>
      <c r="I17" s="78">
        <f>[20]Шаблон!$J17</f>
        <v>41</v>
      </c>
      <c r="J17" s="53">
        <f t="shared" si="2"/>
        <v>51.249999999999993</v>
      </c>
      <c r="K17" s="81">
        <v>50</v>
      </c>
      <c r="L17" s="78">
        <f>[20]Шаблон!$K17+[20]Шаблон!$L17+[21]Шаблон!$G17</f>
        <v>14</v>
      </c>
      <c r="M17" s="53">
        <f t="shared" si="3"/>
        <v>28.000000000000004</v>
      </c>
      <c r="N17" s="29">
        <v>415</v>
      </c>
      <c r="O17" s="43">
        <f>[20]Шаблон!$M17</f>
        <v>423</v>
      </c>
      <c r="P17" s="53">
        <f t="shared" si="4"/>
        <v>101.92771084337349</v>
      </c>
      <c r="Q17" s="29">
        <v>174</v>
      </c>
      <c r="R17" s="43">
        <f>[20]Шаблон!$P17</f>
        <v>177</v>
      </c>
      <c r="S17" s="53">
        <f t="shared" si="5"/>
        <v>101.72413793103448</v>
      </c>
      <c r="T17" s="29">
        <v>148</v>
      </c>
      <c r="U17" s="43">
        <f>[20]Шаблон!$T17</f>
        <v>162</v>
      </c>
      <c r="V17" s="53">
        <f t="shared" si="6"/>
        <v>109.45945945945945</v>
      </c>
      <c r="W17" s="27"/>
      <c r="X17" s="30"/>
    </row>
    <row r="18" spans="1:24" s="31" customFormat="1" ht="18" customHeight="1" x14ac:dyDescent="0.25">
      <c r="A18" s="48" t="s">
        <v>33</v>
      </c>
      <c r="B18" s="29">
        <v>438</v>
      </c>
      <c r="C18" s="78">
        <f>[20]Шаблон!$D18</f>
        <v>469</v>
      </c>
      <c r="D18" s="53">
        <f t="shared" si="0"/>
        <v>107.07762557077625</v>
      </c>
      <c r="E18" s="29">
        <v>112</v>
      </c>
      <c r="F18" s="78">
        <f>[20]Шаблон!$F18+[21]Шаблон!$D18</f>
        <v>84</v>
      </c>
      <c r="G18" s="53">
        <f t="shared" si="1"/>
        <v>75</v>
      </c>
      <c r="H18" s="29">
        <v>47</v>
      </c>
      <c r="I18" s="78">
        <f>[20]Шаблон!$J18</f>
        <v>50</v>
      </c>
      <c r="J18" s="53">
        <f t="shared" si="2"/>
        <v>106.38297872340425</v>
      </c>
      <c r="K18" s="81">
        <v>52</v>
      </c>
      <c r="L18" s="78">
        <f>[20]Шаблон!$K18+[20]Шаблон!$L18+[21]Шаблон!$G18</f>
        <v>25</v>
      </c>
      <c r="M18" s="53">
        <f t="shared" si="3"/>
        <v>48.07692307692308</v>
      </c>
      <c r="N18" s="29">
        <v>420</v>
      </c>
      <c r="O18" s="43">
        <f>[20]Шаблон!$M18</f>
        <v>427</v>
      </c>
      <c r="P18" s="53">
        <f t="shared" si="4"/>
        <v>101.66666666666666</v>
      </c>
      <c r="Q18" s="29">
        <v>223</v>
      </c>
      <c r="R18" s="43">
        <f>[20]Шаблон!$P18</f>
        <v>233</v>
      </c>
      <c r="S18" s="53">
        <f t="shared" si="5"/>
        <v>104.48430493273541</v>
      </c>
      <c r="T18" s="29">
        <v>168</v>
      </c>
      <c r="U18" s="43">
        <f>[20]Шаблон!$T18</f>
        <v>193</v>
      </c>
      <c r="V18" s="53">
        <f t="shared" si="6"/>
        <v>114.88095238095238</v>
      </c>
      <c r="W18" s="27"/>
      <c r="X18" s="30"/>
    </row>
    <row r="19" spans="1:24" s="31" customFormat="1" ht="18" customHeight="1" x14ac:dyDescent="0.25">
      <c r="A19" s="48" t="s">
        <v>34</v>
      </c>
      <c r="B19" s="29">
        <v>842</v>
      </c>
      <c r="C19" s="78">
        <f>[20]Шаблон!$D19</f>
        <v>945</v>
      </c>
      <c r="D19" s="53">
        <f t="shared" si="0"/>
        <v>112.23277909738718</v>
      </c>
      <c r="E19" s="29">
        <v>392</v>
      </c>
      <c r="F19" s="78">
        <f>[20]Шаблон!$F19+[21]Шаблон!$D19</f>
        <v>402</v>
      </c>
      <c r="G19" s="53">
        <f t="shared" si="1"/>
        <v>102.55102040816327</v>
      </c>
      <c r="H19" s="29">
        <v>62</v>
      </c>
      <c r="I19" s="78">
        <f>[20]Шаблон!$J19</f>
        <v>82</v>
      </c>
      <c r="J19" s="53">
        <f t="shared" si="2"/>
        <v>132.25806451612902</v>
      </c>
      <c r="K19" s="81">
        <v>75</v>
      </c>
      <c r="L19" s="78">
        <f>[20]Шаблон!$K19+[20]Шаблон!$L19+[21]Шаблон!$G19</f>
        <v>106</v>
      </c>
      <c r="M19" s="53">
        <f t="shared" si="3"/>
        <v>141.33333333333334</v>
      </c>
      <c r="N19" s="29">
        <v>786</v>
      </c>
      <c r="O19" s="43">
        <f>[20]Шаблон!$M19</f>
        <v>886</v>
      </c>
      <c r="P19" s="53">
        <f t="shared" si="4"/>
        <v>112.72264631043257</v>
      </c>
      <c r="Q19" s="29">
        <v>311</v>
      </c>
      <c r="R19" s="43">
        <f>[20]Шаблон!$P19</f>
        <v>244</v>
      </c>
      <c r="S19" s="53">
        <f t="shared" si="5"/>
        <v>78.456591639871391</v>
      </c>
      <c r="T19" s="29">
        <v>280</v>
      </c>
      <c r="U19" s="43">
        <f>[20]Шаблон!$T19</f>
        <v>231</v>
      </c>
      <c r="V19" s="53">
        <f t="shared" si="6"/>
        <v>82.5</v>
      </c>
      <c r="W19" s="27"/>
      <c r="X19" s="30"/>
    </row>
    <row r="20" spans="1:24" s="31" customFormat="1" ht="18" customHeight="1" x14ac:dyDescent="0.25">
      <c r="A20" s="48" t="s">
        <v>35</v>
      </c>
      <c r="B20" s="29">
        <v>278</v>
      </c>
      <c r="C20" s="78">
        <f>[20]Шаблон!$D20</f>
        <v>590</v>
      </c>
      <c r="D20" s="53">
        <f t="shared" si="0"/>
        <v>212.23021582733816</v>
      </c>
      <c r="E20" s="29">
        <v>144</v>
      </c>
      <c r="F20" s="78">
        <f>[20]Шаблон!$F20+[21]Шаблон!$D20</f>
        <v>282</v>
      </c>
      <c r="G20" s="53">
        <f t="shared" si="1"/>
        <v>195.83333333333331</v>
      </c>
      <c r="H20" s="29">
        <v>21</v>
      </c>
      <c r="I20" s="78">
        <f>[20]Шаблон!$J20</f>
        <v>66</v>
      </c>
      <c r="J20" s="53">
        <f t="shared" si="2"/>
        <v>314.28571428571428</v>
      </c>
      <c r="K20" s="81">
        <v>79</v>
      </c>
      <c r="L20" s="78">
        <f>[20]Шаблон!$K20+[20]Шаблон!$L20+[21]Шаблон!$G20</f>
        <v>155</v>
      </c>
      <c r="M20" s="53">
        <f t="shared" si="3"/>
        <v>196.20253164556962</v>
      </c>
      <c r="N20" s="29">
        <v>237</v>
      </c>
      <c r="O20" s="43">
        <f>[20]Шаблон!$M20</f>
        <v>511</v>
      </c>
      <c r="P20" s="53">
        <f t="shared" si="4"/>
        <v>215.61181434599158</v>
      </c>
      <c r="Q20" s="29">
        <v>78</v>
      </c>
      <c r="R20" s="43">
        <f>[20]Шаблон!$P20</f>
        <v>171</v>
      </c>
      <c r="S20" s="53">
        <f t="shared" si="5"/>
        <v>219.23076923076925</v>
      </c>
      <c r="T20" s="29">
        <v>63</v>
      </c>
      <c r="U20" s="43">
        <f>[20]Шаблон!$T20</f>
        <v>140</v>
      </c>
      <c r="V20" s="53">
        <f t="shared" si="6"/>
        <v>222.22222222222223</v>
      </c>
      <c r="W20" s="27"/>
      <c r="X20" s="30"/>
    </row>
    <row r="21" spans="1:24" s="31" customFormat="1" ht="18" customHeight="1" x14ac:dyDescent="0.25">
      <c r="A21" s="48" t="s">
        <v>36</v>
      </c>
      <c r="B21" s="29">
        <v>378</v>
      </c>
      <c r="C21" s="78">
        <f>[20]Шаблон!$D21</f>
        <v>317</v>
      </c>
      <c r="D21" s="53">
        <f t="shared" si="0"/>
        <v>83.862433862433861</v>
      </c>
      <c r="E21" s="29">
        <v>194</v>
      </c>
      <c r="F21" s="78">
        <f>[20]Шаблон!$F21+[21]Шаблон!$D21</f>
        <v>110</v>
      </c>
      <c r="G21" s="53">
        <f t="shared" si="1"/>
        <v>56.701030927835049</v>
      </c>
      <c r="H21" s="29">
        <v>38</v>
      </c>
      <c r="I21" s="78">
        <f>[20]Шаблон!$J21</f>
        <v>53</v>
      </c>
      <c r="J21" s="53">
        <f t="shared" si="2"/>
        <v>139.4736842105263</v>
      </c>
      <c r="K21" s="81">
        <v>36</v>
      </c>
      <c r="L21" s="78">
        <f>[20]Шаблон!$K21+[20]Шаблон!$L21+[21]Шаблон!$G21</f>
        <v>71</v>
      </c>
      <c r="M21" s="53">
        <f t="shared" si="3"/>
        <v>197.22222222222223</v>
      </c>
      <c r="N21" s="29">
        <v>298</v>
      </c>
      <c r="O21" s="43">
        <f>[20]Шаблон!$M21</f>
        <v>263</v>
      </c>
      <c r="P21" s="53">
        <f t="shared" si="4"/>
        <v>88.255033557046985</v>
      </c>
      <c r="Q21" s="29">
        <v>146</v>
      </c>
      <c r="R21" s="43">
        <f>[20]Шаблон!$P21</f>
        <v>117</v>
      </c>
      <c r="S21" s="53">
        <f t="shared" si="5"/>
        <v>80.136986301369859</v>
      </c>
      <c r="T21" s="29">
        <v>119</v>
      </c>
      <c r="U21" s="43">
        <f>[20]Шаблон!$T21</f>
        <v>109</v>
      </c>
      <c r="V21" s="53">
        <f t="shared" si="6"/>
        <v>91.596638655462186</v>
      </c>
      <c r="W21" s="27"/>
      <c r="X21" s="30"/>
    </row>
    <row r="22" spans="1:24" s="31" customFormat="1" ht="18" customHeight="1" x14ac:dyDescent="0.25">
      <c r="A22" s="48" t="s">
        <v>37</v>
      </c>
      <c r="B22" s="29">
        <v>468</v>
      </c>
      <c r="C22" s="78">
        <f>[20]Шаблон!$D22</f>
        <v>424</v>
      </c>
      <c r="D22" s="53">
        <f t="shared" si="0"/>
        <v>90.598290598290603</v>
      </c>
      <c r="E22" s="29">
        <v>159</v>
      </c>
      <c r="F22" s="78">
        <f>[20]Шаблон!$F22+[21]Шаблон!$D22</f>
        <v>135</v>
      </c>
      <c r="G22" s="53">
        <f t="shared" si="1"/>
        <v>84.905660377358487</v>
      </c>
      <c r="H22" s="29">
        <v>40</v>
      </c>
      <c r="I22" s="78">
        <f>[20]Шаблон!$J22</f>
        <v>50</v>
      </c>
      <c r="J22" s="53">
        <f t="shared" si="2"/>
        <v>125</v>
      </c>
      <c r="K22" s="81">
        <v>52</v>
      </c>
      <c r="L22" s="78">
        <f>[20]Шаблон!$K22+[20]Шаблон!$L22+[21]Шаблон!$G22</f>
        <v>16</v>
      </c>
      <c r="M22" s="53">
        <f t="shared" si="3"/>
        <v>30.76923076923077</v>
      </c>
      <c r="N22" s="29">
        <v>443</v>
      </c>
      <c r="O22" s="43">
        <f>[20]Шаблон!$M22</f>
        <v>420</v>
      </c>
      <c r="P22" s="53">
        <f t="shared" si="4"/>
        <v>94.808126410835214</v>
      </c>
      <c r="Q22" s="29">
        <v>196</v>
      </c>
      <c r="R22" s="43">
        <f>[20]Шаблон!$P22</f>
        <v>169</v>
      </c>
      <c r="S22" s="53">
        <f t="shared" si="5"/>
        <v>86.224489795918373</v>
      </c>
      <c r="T22" s="29">
        <v>170</v>
      </c>
      <c r="U22" s="43">
        <f>[20]Шаблон!$T22</f>
        <v>148</v>
      </c>
      <c r="V22" s="53">
        <f t="shared" si="6"/>
        <v>87.058823529411768</v>
      </c>
      <c r="W22" s="27"/>
      <c r="X22" s="30"/>
    </row>
    <row r="23" spans="1:24" s="31" customFormat="1" ht="18" customHeight="1" x14ac:dyDescent="0.25">
      <c r="A23" s="48" t="s">
        <v>38</v>
      </c>
      <c r="B23" s="29">
        <v>509</v>
      </c>
      <c r="C23" s="78">
        <f>[20]Шаблон!$D23</f>
        <v>519</v>
      </c>
      <c r="D23" s="53">
        <f t="shared" si="0"/>
        <v>101.96463654223969</v>
      </c>
      <c r="E23" s="29">
        <v>137</v>
      </c>
      <c r="F23" s="78">
        <f>[20]Шаблон!$F23+[21]Шаблон!$D23</f>
        <v>92</v>
      </c>
      <c r="G23" s="53">
        <f t="shared" si="1"/>
        <v>67.153284671532845</v>
      </c>
      <c r="H23" s="29">
        <v>16</v>
      </c>
      <c r="I23" s="78">
        <f>[20]Шаблон!$J23</f>
        <v>30</v>
      </c>
      <c r="J23" s="53">
        <f t="shared" si="2"/>
        <v>187.5</v>
      </c>
      <c r="K23" s="81">
        <v>8</v>
      </c>
      <c r="L23" s="78">
        <f>[20]Шаблон!$K23+[20]Шаблон!$L23+[21]Шаблон!$G23</f>
        <v>17</v>
      </c>
      <c r="M23" s="53">
        <f t="shared" si="3"/>
        <v>212.5</v>
      </c>
      <c r="N23" s="29">
        <v>401</v>
      </c>
      <c r="O23" s="43">
        <f>[20]Шаблон!$M23</f>
        <v>377</v>
      </c>
      <c r="P23" s="53">
        <f t="shared" si="4"/>
        <v>94.014962593516202</v>
      </c>
      <c r="Q23" s="29">
        <v>244</v>
      </c>
      <c r="R23" s="43">
        <f>[20]Шаблон!$P23</f>
        <v>302</v>
      </c>
      <c r="S23" s="53">
        <f t="shared" si="5"/>
        <v>123.77049180327869</v>
      </c>
      <c r="T23" s="29">
        <v>214</v>
      </c>
      <c r="U23" s="43">
        <f>[20]Шаблон!$T23</f>
        <v>261</v>
      </c>
      <c r="V23" s="53">
        <f t="shared" si="6"/>
        <v>121.96261682242991</v>
      </c>
      <c r="W23" s="27"/>
      <c r="X23" s="30"/>
    </row>
    <row r="24" spans="1:24" s="31" customFormat="1" ht="18" customHeight="1" x14ac:dyDescent="0.25">
      <c r="A24" s="48" t="s">
        <v>39</v>
      </c>
      <c r="B24" s="29">
        <v>461</v>
      </c>
      <c r="C24" s="78">
        <f>[20]Шаблон!$D24</f>
        <v>470</v>
      </c>
      <c r="D24" s="53">
        <f t="shared" si="0"/>
        <v>101.95227765726682</v>
      </c>
      <c r="E24" s="29">
        <v>175</v>
      </c>
      <c r="F24" s="78">
        <f>[20]Шаблон!$F24+[21]Шаблон!$D24</f>
        <v>161</v>
      </c>
      <c r="G24" s="53">
        <f t="shared" si="1"/>
        <v>92</v>
      </c>
      <c r="H24" s="29">
        <v>67</v>
      </c>
      <c r="I24" s="78">
        <f>[20]Шаблон!$J24</f>
        <v>38</v>
      </c>
      <c r="J24" s="53">
        <f t="shared" si="2"/>
        <v>56.71641791044776</v>
      </c>
      <c r="K24" s="81">
        <v>61</v>
      </c>
      <c r="L24" s="78">
        <f>[20]Шаблон!$K24+[20]Шаблон!$L24+[21]Шаблон!$G24</f>
        <v>63</v>
      </c>
      <c r="M24" s="53">
        <f t="shared" si="3"/>
        <v>103.27868852459017</v>
      </c>
      <c r="N24" s="29">
        <v>422</v>
      </c>
      <c r="O24" s="43">
        <f>[20]Шаблон!$M24</f>
        <v>398</v>
      </c>
      <c r="P24" s="53">
        <f t="shared" si="4"/>
        <v>94.312796208530798</v>
      </c>
      <c r="Q24" s="29">
        <v>187</v>
      </c>
      <c r="R24" s="43">
        <f>[20]Шаблон!$P24</f>
        <v>204</v>
      </c>
      <c r="S24" s="53">
        <f t="shared" si="5"/>
        <v>109.09090909090908</v>
      </c>
      <c r="T24" s="29">
        <v>170</v>
      </c>
      <c r="U24" s="43">
        <f>[20]Шаблон!$T24</f>
        <v>188</v>
      </c>
      <c r="V24" s="53">
        <f t="shared" si="6"/>
        <v>110.58823529411765</v>
      </c>
      <c r="W24" s="27"/>
      <c r="X24" s="30"/>
    </row>
    <row r="25" spans="1:24" s="31" customFormat="1" ht="18" customHeight="1" x14ac:dyDescent="0.25">
      <c r="A25" s="49" t="s">
        <v>40</v>
      </c>
      <c r="B25" s="29">
        <v>844</v>
      </c>
      <c r="C25" s="78">
        <f>[20]Шаблон!$D25</f>
        <v>625</v>
      </c>
      <c r="D25" s="53">
        <f t="shared" si="0"/>
        <v>74.052132701421797</v>
      </c>
      <c r="E25" s="29">
        <v>253</v>
      </c>
      <c r="F25" s="78">
        <f>[20]Шаблон!$F25+[21]Шаблон!$D25</f>
        <v>175</v>
      </c>
      <c r="G25" s="53">
        <f t="shared" si="1"/>
        <v>69.169960474308297</v>
      </c>
      <c r="H25" s="29">
        <v>86</v>
      </c>
      <c r="I25" s="78">
        <f>[20]Шаблон!$J25</f>
        <v>69</v>
      </c>
      <c r="J25" s="53">
        <f t="shared" si="2"/>
        <v>80.232558139534888</v>
      </c>
      <c r="K25" s="81">
        <v>29</v>
      </c>
      <c r="L25" s="78">
        <f>[20]Шаблон!$K25+[20]Шаблон!$L25+[21]Шаблон!$G25</f>
        <v>51</v>
      </c>
      <c r="M25" s="53">
        <f t="shared" si="3"/>
        <v>175.86206896551724</v>
      </c>
      <c r="N25" s="29">
        <v>730</v>
      </c>
      <c r="O25" s="43">
        <f>[20]Шаблон!$M25</f>
        <v>583</v>
      </c>
      <c r="P25" s="53">
        <f t="shared" si="4"/>
        <v>79.863013698630141</v>
      </c>
      <c r="Q25" s="29">
        <v>329</v>
      </c>
      <c r="R25" s="43">
        <f>[20]Шаблон!$P25</f>
        <v>180</v>
      </c>
      <c r="S25" s="53">
        <f t="shared" si="5"/>
        <v>54.711246200607903</v>
      </c>
      <c r="T25" s="29">
        <v>294</v>
      </c>
      <c r="U25" s="43">
        <f>[20]Шаблон!$T25</f>
        <v>157</v>
      </c>
      <c r="V25" s="53">
        <f t="shared" si="6"/>
        <v>53.401360544217688</v>
      </c>
      <c r="W25" s="27"/>
      <c r="X25" s="30"/>
    </row>
    <row r="26" spans="1:24" s="31" customFormat="1" ht="18" customHeight="1" x14ac:dyDescent="0.25">
      <c r="A26" s="48" t="s">
        <v>41</v>
      </c>
      <c r="B26" s="29">
        <v>608</v>
      </c>
      <c r="C26" s="78">
        <f>[20]Шаблон!$D26</f>
        <v>638</v>
      </c>
      <c r="D26" s="53">
        <f t="shared" si="0"/>
        <v>104.93421052631579</v>
      </c>
      <c r="E26" s="29">
        <v>401</v>
      </c>
      <c r="F26" s="78">
        <f>[20]Шаблон!$F26+[21]Шаблон!$D26</f>
        <v>167</v>
      </c>
      <c r="G26" s="53">
        <f t="shared" si="1"/>
        <v>41.645885286783042</v>
      </c>
      <c r="H26" s="29">
        <v>23</v>
      </c>
      <c r="I26" s="78">
        <f>[20]Шаблон!$J26</f>
        <v>22</v>
      </c>
      <c r="J26" s="53">
        <f t="shared" si="2"/>
        <v>95.652173913043484</v>
      </c>
      <c r="K26" s="81">
        <v>3</v>
      </c>
      <c r="L26" s="78">
        <f>[20]Шаблон!$K26+[20]Шаблон!$L26+[21]Шаблон!$G26</f>
        <v>5</v>
      </c>
      <c r="M26" s="53">
        <f t="shared" si="3"/>
        <v>166.66666666666669</v>
      </c>
      <c r="N26" s="29">
        <v>425</v>
      </c>
      <c r="O26" s="43">
        <f>[20]Шаблон!$M26</f>
        <v>477</v>
      </c>
      <c r="P26" s="53">
        <f t="shared" si="4"/>
        <v>112.23529411764706</v>
      </c>
      <c r="Q26" s="29">
        <v>243</v>
      </c>
      <c r="R26" s="43">
        <f>[20]Шаблон!$P26</f>
        <v>199</v>
      </c>
      <c r="S26" s="53">
        <f t="shared" si="5"/>
        <v>81.893004115226347</v>
      </c>
      <c r="T26" s="29">
        <v>204</v>
      </c>
      <c r="U26" s="43">
        <f>[20]Шаблон!$T26</f>
        <v>166</v>
      </c>
      <c r="V26" s="53">
        <f t="shared" si="6"/>
        <v>81.372549019607845</v>
      </c>
      <c r="W26" s="27"/>
      <c r="X26" s="30"/>
    </row>
    <row r="27" spans="1:24" s="31" customFormat="1" ht="18" customHeight="1" x14ac:dyDescent="0.25">
      <c r="A27" s="48" t="s">
        <v>42</v>
      </c>
      <c r="B27" s="29">
        <v>587</v>
      </c>
      <c r="C27" s="78">
        <f>[20]Шаблон!$D27</f>
        <v>648</v>
      </c>
      <c r="D27" s="53">
        <f t="shared" si="0"/>
        <v>110.39182282793867</v>
      </c>
      <c r="E27" s="29">
        <v>257</v>
      </c>
      <c r="F27" s="78">
        <f>[20]Шаблон!$F27+[21]Шаблон!$D27</f>
        <v>224</v>
      </c>
      <c r="G27" s="53">
        <f t="shared" si="1"/>
        <v>87.159533073929964</v>
      </c>
      <c r="H27" s="29">
        <v>89</v>
      </c>
      <c r="I27" s="78">
        <f>[20]Шаблон!$J27</f>
        <v>81</v>
      </c>
      <c r="J27" s="53">
        <f t="shared" si="2"/>
        <v>91.011235955056179</v>
      </c>
      <c r="K27" s="81">
        <v>67</v>
      </c>
      <c r="L27" s="78">
        <f>[20]Шаблон!$K27+[20]Шаблон!$L27+[21]Шаблон!$G27</f>
        <v>69</v>
      </c>
      <c r="M27" s="53">
        <f t="shared" si="3"/>
        <v>102.98507462686568</v>
      </c>
      <c r="N27" s="29">
        <v>546</v>
      </c>
      <c r="O27" s="43">
        <f>[20]Шаблон!$M27</f>
        <v>627</v>
      </c>
      <c r="P27" s="53">
        <f t="shared" si="4"/>
        <v>114.83516483516483</v>
      </c>
      <c r="Q27" s="29">
        <v>223</v>
      </c>
      <c r="R27" s="43">
        <f>[20]Шаблон!$P27</f>
        <v>230</v>
      </c>
      <c r="S27" s="53">
        <f t="shared" si="5"/>
        <v>103.13901345291481</v>
      </c>
      <c r="T27" s="29">
        <v>211</v>
      </c>
      <c r="U27" s="43">
        <f>[20]Шаблон!$T27</f>
        <v>215</v>
      </c>
      <c r="V27" s="53">
        <f t="shared" si="6"/>
        <v>101.89573459715639</v>
      </c>
      <c r="W27" s="27"/>
      <c r="X27" s="30"/>
    </row>
    <row r="28" spans="1:24" s="31" customFormat="1" ht="18" customHeight="1" x14ac:dyDescent="0.25">
      <c r="A28" s="50" t="s">
        <v>43</v>
      </c>
      <c r="B28" s="29">
        <v>683</v>
      </c>
      <c r="C28" s="78">
        <f>[20]Шаблон!$D28</f>
        <v>625</v>
      </c>
      <c r="D28" s="53">
        <f t="shared" si="0"/>
        <v>91.50805270863836</v>
      </c>
      <c r="E28" s="29">
        <v>347</v>
      </c>
      <c r="F28" s="78">
        <f>[20]Шаблон!$F28+[21]Шаблон!$D28</f>
        <v>302</v>
      </c>
      <c r="G28" s="53">
        <f t="shared" si="1"/>
        <v>87.031700288184439</v>
      </c>
      <c r="H28" s="29">
        <v>29</v>
      </c>
      <c r="I28" s="78">
        <f>[20]Шаблон!$J28</f>
        <v>56</v>
      </c>
      <c r="J28" s="53">
        <f t="shared" si="2"/>
        <v>193.10344827586206</v>
      </c>
      <c r="K28" s="81">
        <v>88</v>
      </c>
      <c r="L28" s="78">
        <f>[20]Шаблон!$K28+[20]Шаблон!$L28+[21]Шаблон!$G28</f>
        <v>18</v>
      </c>
      <c r="M28" s="53">
        <f t="shared" si="3"/>
        <v>20.454545454545457</v>
      </c>
      <c r="N28" s="29">
        <v>657</v>
      </c>
      <c r="O28" s="43">
        <f>[20]Шаблон!$M28</f>
        <v>618</v>
      </c>
      <c r="P28" s="53">
        <f t="shared" si="4"/>
        <v>94.063926940639263</v>
      </c>
      <c r="Q28" s="29">
        <v>285</v>
      </c>
      <c r="R28" s="43">
        <f>[20]Шаблон!$P28</f>
        <v>202</v>
      </c>
      <c r="S28" s="53">
        <f t="shared" si="5"/>
        <v>70.877192982456137</v>
      </c>
      <c r="T28" s="29">
        <v>255</v>
      </c>
      <c r="U28" s="43">
        <f>[20]Шаблон!$T28</f>
        <v>181</v>
      </c>
      <c r="V28" s="53">
        <f t="shared" si="6"/>
        <v>70.980392156862749</v>
      </c>
      <c r="W28" s="27"/>
      <c r="X28" s="30"/>
    </row>
    <row r="29" spans="1:24" x14ac:dyDescent="0.2">
      <c r="A29" s="33"/>
      <c r="B29" s="34"/>
      <c r="C29" s="33"/>
      <c r="D29" s="33"/>
      <c r="E29" s="33"/>
      <c r="F29" s="33"/>
      <c r="G29" s="33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24" x14ac:dyDescent="0.2">
      <c r="A30" s="37"/>
      <c r="B30" s="37"/>
      <c r="C30" s="37"/>
      <c r="D30" s="37"/>
      <c r="E30" s="37"/>
      <c r="F30" s="37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24" x14ac:dyDescent="0.2">
      <c r="A31" s="37"/>
      <c r="B31" s="37"/>
      <c r="C31" s="37"/>
      <c r="D31" s="37"/>
      <c r="E31" s="37"/>
      <c r="F31" s="37"/>
      <c r="G31" s="37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24" x14ac:dyDescent="0.2">
      <c r="A32" s="37"/>
      <c r="B32" s="37"/>
      <c r="C32" s="37"/>
      <c r="D32" s="37"/>
      <c r="E32" s="37"/>
      <c r="F32" s="37"/>
      <c r="G32" s="37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8:19" x14ac:dyDescent="0.2"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8:19" x14ac:dyDescent="0.2"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8:19" x14ac:dyDescent="0.2"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8:19" x14ac:dyDescent="0.2"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8:19" x14ac:dyDescent="0.2"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8:19" x14ac:dyDescent="0.2"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8:19" x14ac:dyDescent="0.2"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8:19" x14ac:dyDescent="0.2"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8:19" x14ac:dyDescent="0.2"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8:19" x14ac:dyDescent="0.2"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8:19" x14ac:dyDescent="0.2"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8:19" x14ac:dyDescent="0.2"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8:19" x14ac:dyDescent="0.2"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8:19" x14ac:dyDescent="0.2"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8:19" x14ac:dyDescent="0.2"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8:19" x14ac:dyDescent="0.2"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8:19" x14ac:dyDescent="0.2"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8:19" x14ac:dyDescent="0.2"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8:19" x14ac:dyDescent="0.2"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8:19" x14ac:dyDescent="0.2"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pans="8:19" x14ac:dyDescent="0.2"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8:19" x14ac:dyDescent="0.2"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8:19" x14ac:dyDescent="0.2"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8:19" x14ac:dyDescent="0.2"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8:19" x14ac:dyDescent="0.2"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8:19" x14ac:dyDescent="0.2"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8:19" x14ac:dyDescent="0.2"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8:19" x14ac:dyDescent="0.2"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8:19" x14ac:dyDescent="0.2"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8:19" x14ac:dyDescent="0.2"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8:19" x14ac:dyDescent="0.2"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8:19" x14ac:dyDescent="0.2"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8:19" x14ac:dyDescent="0.2"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8:19" x14ac:dyDescent="0.2"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8:19" x14ac:dyDescent="0.2"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8:19" x14ac:dyDescent="0.2"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8:19" x14ac:dyDescent="0.2"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8:19" x14ac:dyDescent="0.2"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8:19" x14ac:dyDescent="0.2"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8:19" x14ac:dyDescent="0.2"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8:19" x14ac:dyDescent="0.2"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8:19" x14ac:dyDescent="0.2"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8:19" x14ac:dyDescent="0.2"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8:19" x14ac:dyDescent="0.2"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8:19" x14ac:dyDescent="0.2"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8:19" x14ac:dyDescent="0.2"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8:19" x14ac:dyDescent="0.2"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8:19" x14ac:dyDescent="0.2"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8:19" x14ac:dyDescent="0.2"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8:19" x14ac:dyDescent="0.2"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8:19" x14ac:dyDescent="0.2"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spans="8:19" x14ac:dyDescent="0.2"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</sheetData>
  <mergeCells count="31">
    <mergeCell ref="A3:A5"/>
    <mergeCell ref="B3:D3"/>
    <mergeCell ref="E3:G3"/>
    <mergeCell ref="H3:J3"/>
    <mergeCell ref="B4:B5"/>
    <mergeCell ref="C4:C5"/>
    <mergeCell ref="J4:J5"/>
    <mergeCell ref="E4:E5"/>
    <mergeCell ref="Q4:Q5"/>
    <mergeCell ref="K4:K5"/>
    <mergeCell ref="L4:L5"/>
    <mergeCell ref="M4:M5"/>
    <mergeCell ref="N4:N5"/>
    <mergeCell ref="O4:O5"/>
    <mergeCell ref="P4:P5"/>
    <mergeCell ref="A1:V1"/>
    <mergeCell ref="A2:V2"/>
    <mergeCell ref="U4:U5"/>
    <mergeCell ref="G4:G5"/>
    <mergeCell ref="H4:H5"/>
    <mergeCell ref="I4:I5"/>
    <mergeCell ref="T4:T5"/>
    <mergeCell ref="K3:M3"/>
    <mergeCell ref="T3:V3"/>
    <mergeCell ref="V4:V5"/>
    <mergeCell ref="R4:R5"/>
    <mergeCell ref="S4:S5"/>
    <mergeCell ref="N3:P3"/>
    <mergeCell ref="F4:F5"/>
    <mergeCell ref="Q3:S3"/>
    <mergeCell ref="D4:D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0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Z84"/>
  <sheetViews>
    <sheetView view="pageBreakPreview" zoomScale="73" zoomScaleNormal="75" zoomScaleSheetLayoutView="73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2" sqref="A2"/>
    </sheetView>
  </sheetViews>
  <sheetFormatPr defaultRowHeight="14.25" x14ac:dyDescent="0.2"/>
  <cols>
    <col min="1" max="1" width="29.140625" style="35" customWidth="1"/>
    <col min="2" max="2" width="8.7109375" style="35" customWidth="1"/>
    <col min="3" max="3" width="9.28515625" style="35" customWidth="1"/>
    <col min="4" max="4" width="7.42578125" style="35" customWidth="1"/>
    <col min="5" max="5" width="7.7109375" style="35" customWidth="1"/>
    <col min="6" max="6" width="7.5703125" style="35" customWidth="1"/>
    <col min="7" max="7" width="7.42578125" style="35" customWidth="1"/>
    <col min="8" max="8" width="7.28515625" style="35" customWidth="1"/>
    <col min="9" max="9" width="7.5703125" style="35" customWidth="1"/>
    <col min="10" max="10" width="9" style="35" customWidth="1"/>
    <col min="11" max="12" width="7.7109375" style="35" customWidth="1"/>
    <col min="13" max="13" width="8.140625" style="35" customWidth="1"/>
    <col min="14" max="14" width="8" style="35" customWidth="1"/>
    <col min="15" max="15" width="8.28515625" style="35" customWidth="1"/>
    <col min="16" max="16" width="8.140625" style="35" customWidth="1"/>
    <col min="17" max="17" width="8.28515625" style="35" customWidth="1"/>
    <col min="18" max="18" width="8.42578125" style="35" customWidth="1"/>
    <col min="19" max="19" width="7.5703125" style="35" customWidth="1"/>
    <col min="20" max="20" width="8.42578125" style="35" customWidth="1"/>
    <col min="21" max="21" width="8" style="35" customWidth="1"/>
    <col min="22" max="16384" width="9.140625" style="35"/>
  </cols>
  <sheetData>
    <row r="1" spans="1:26" s="20" customFormat="1" ht="60.75" customHeight="1" x14ac:dyDescent="0.25">
      <c r="A1" s="104" t="s">
        <v>74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6" s="23" customFormat="1" ht="14.2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42"/>
      <c r="K2" s="42"/>
      <c r="L2" s="21"/>
      <c r="M2" s="21"/>
      <c r="N2" s="22"/>
      <c r="O2" s="22"/>
      <c r="P2" s="22"/>
      <c r="R2" s="105"/>
      <c r="S2" s="105"/>
      <c r="T2" s="103" t="s">
        <v>5</v>
      </c>
      <c r="U2" s="103"/>
    </row>
    <row r="3" spans="1:26" s="24" customFormat="1" ht="72.75" customHeight="1" x14ac:dyDescent="0.25">
      <c r="A3" s="106"/>
      <c r="B3" s="97" t="s">
        <v>72</v>
      </c>
      <c r="C3" s="97"/>
      <c r="D3" s="97"/>
      <c r="E3" s="97" t="s">
        <v>73</v>
      </c>
      <c r="F3" s="97"/>
      <c r="G3" s="97"/>
      <c r="H3" s="97" t="s">
        <v>7</v>
      </c>
      <c r="I3" s="97"/>
      <c r="J3" s="97"/>
      <c r="K3" s="97" t="s">
        <v>8</v>
      </c>
      <c r="L3" s="97"/>
      <c r="M3" s="97"/>
      <c r="N3" s="98" t="s">
        <v>6</v>
      </c>
      <c r="O3" s="99"/>
      <c r="P3" s="100"/>
      <c r="Q3" s="97" t="s">
        <v>9</v>
      </c>
      <c r="R3" s="97"/>
      <c r="S3" s="97"/>
      <c r="T3" s="97" t="s">
        <v>10</v>
      </c>
      <c r="U3" s="97"/>
      <c r="V3" s="97"/>
    </row>
    <row r="4" spans="1:26" s="25" customFormat="1" ht="19.5" customHeight="1" x14ac:dyDescent="0.25">
      <c r="A4" s="106"/>
      <c r="B4" s="101" t="s">
        <v>12</v>
      </c>
      <c r="C4" s="101" t="s">
        <v>21</v>
      </c>
      <c r="D4" s="102" t="s">
        <v>2</v>
      </c>
      <c r="E4" s="101" t="s">
        <v>12</v>
      </c>
      <c r="F4" s="101" t="s">
        <v>21</v>
      </c>
      <c r="G4" s="102" t="s">
        <v>2</v>
      </c>
      <c r="H4" s="101" t="s">
        <v>12</v>
      </c>
      <c r="I4" s="101" t="s">
        <v>21</v>
      </c>
      <c r="J4" s="102" t="s">
        <v>2</v>
      </c>
      <c r="K4" s="101" t="s">
        <v>12</v>
      </c>
      <c r="L4" s="101" t="s">
        <v>21</v>
      </c>
      <c r="M4" s="102" t="s">
        <v>2</v>
      </c>
      <c r="N4" s="101" t="s">
        <v>12</v>
      </c>
      <c r="O4" s="101" t="s">
        <v>21</v>
      </c>
      <c r="P4" s="102" t="s">
        <v>2</v>
      </c>
      <c r="Q4" s="101" t="s">
        <v>12</v>
      </c>
      <c r="R4" s="101" t="s">
        <v>21</v>
      </c>
      <c r="S4" s="102" t="s">
        <v>2</v>
      </c>
      <c r="T4" s="101" t="s">
        <v>12</v>
      </c>
      <c r="U4" s="101" t="s">
        <v>21</v>
      </c>
      <c r="V4" s="102" t="s">
        <v>2</v>
      </c>
    </row>
    <row r="5" spans="1:26" s="25" customFormat="1" ht="15.75" customHeight="1" x14ac:dyDescent="0.25">
      <c r="A5" s="106"/>
      <c r="B5" s="101"/>
      <c r="C5" s="101"/>
      <c r="D5" s="102"/>
      <c r="E5" s="101"/>
      <c r="F5" s="101"/>
      <c r="G5" s="102"/>
      <c r="H5" s="101"/>
      <c r="I5" s="101"/>
      <c r="J5" s="102"/>
      <c r="K5" s="101"/>
      <c r="L5" s="101"/>
      <c r="M5" s="102"/>
      <c r="N5" s="101"/>
      <c r="O5" s="101"/>
      <c r="P5" s="102"/>
      <c r="Q5" s="101"/>
      <c r="R5" s="101"/>
      <c r="S5" s="102"/>
      <c r="T5" s="101"/>
      <c r="U5" s="101"/>
      <c r="V5" s="102"/>
    </row>
    <row r="6" spans="1:26" s="41" customFormat="1" ht="11.25" customHeight="1" x14ac:dyDescent="0.2">
      <c r="A6" s="39" t="s">
        <v>3</v>
      </c>
      <c r="B6" s="40">
        <v>1</v>
      </c>
      <c r="C6" s="40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72">
        <v>11</v>
      </c>
      <c r="M6" s="72">
        <v>12</v>
      </c>
      <c r="N6" s="72">
        <v>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  <c r="U6" s="72">
        <v>20</v>
      </c>
      <c r="V6" s="72">
        <v>21</v>
      </c>
    </row>
    <row r="7" spans="1:26" s="28" customFormat="1" ht="18" customHeight="1" x14ac:dyDescent="0.25">
      <c r="A7" s="46" t="s">
        <v>22</v>
      </c>
      <c r="B7" s="77">
        <f>SUM(B8:B28)</f>
        <v>5944</v>
      </c>
      <c r="C7" s="77">
        <f>SUM(C8:C28)</f>
        <v>5430</v>
      </c>
      <c r="D7" s="52">
        <f>IF(B7=0,0,C7/B7)*100</f>
        <v>91.352624495289376</v>
      </c>
      <c r="E7" s="77">
        <f>SUM(E8:E28)</f>
        <v>1156</v>
      </c>
      <c r="F7" s="77">
        <f>SUM(F8:F28)</f>
        <v>948</v>
      </c>
      <c r="G7" s="52">
        <f>IF(E7=0,0,F7/E7)*100</f>
        <v>82.006920415224911</v>
      </c>
      <c r="H7" s="77">
        <f>SUM(H8:H28)</f>
        <v>205</v>
      </c>
      <c r="I7" s="77">
        <f>SUM(I8:I28)</f>
        <v>187</v>
      </c>
      <c r="J7" s="52">
        <f>IF(H7=0,0,I7/H7)*100</f>
        <v>91.219512195121951</v>
      </c>
      <c r="K7" s="80">
        <f>SUM(K8:K28)</f>
        <v>262</v>
      </c>
      <c r="L7" s="77">
        <f>SUM(L8:L28)</f>
        <v>157</v>
      </c>
      <c r="M7" s="52">
        <f>IF(K7=0,0,L7/K7)*100</f>
        <v>59.92366412213741</v>
      </c>
      <c r="N7" s="77">
        <f>SUM(N8:N28)</f>
        <v>4938</v>
      </c>
      <c r="O7" s="77">
        <f>SUM(O8:O28)</f>
        <v>4607</v>
      </c>
      <c r="P7" s="52">
        <f>IF(N7=0,0,O7/N7)*100</f>
        <v>93.296881328473063</v>
      </c>
      <c r="Q7" s="77">
        <f>SUM(Q8:Q28)</f>
        <v>2250</v>
      </c>
      <c r="R7" s="77">
        <f>SUM(R8:R28)</f>
        <v>2077</v>
      </c>
      <c r="S7" s="52">
        <f>IF(Q7=0,0,R7/Q7)*100</f>
        <v>92.311111111111117</v>
      </c>
      <c r="T7" s="77">
        <f>SUM(T8:T28)</f>
        <v>1912</v>
      </c>
      <c r="U7" s="77">
        <f>SUM(U8:U28)</f>
        <v>1755</v>
      </c>
      <c r="V7" s="52">
        <f>IF(T7=0,0,U7/T7)*100</f>
        <v>91.788702928870293</v>
      </c>
      <c r="W7" s="27"/>
      <c r="Z7" s="31"/>
    </row>
    <row r="8" spans="1:26" s="31" customFormat="1" ht="18" customHeight="1" x14ac:dyDescent="0.25">
      <c r="A8" s="47" t="s">
        <v>23</v>
      </c>
      <c r="B8" s="78">
        <v>233</v>
      </c>
      <c r="C8" s="78">
        <f>[5]Шаблон!$D8</f>
        <v>209</v>
      </c>
      <c r="D8" s="53">
        <f t="shared" ref="D8:D28" si="0">IF(B8=0,0,C8/B8)*100</f>
        <v>89.699570815450642</v>
      </c>
      <c r="E8" s="78">
        <v>46</v>
      </c>
      <c r="F8" s="78">
        <f>[5]Шаблон!$F8+[6]Шаблон!$D8</f>
        <v>34</v>
      </c>
      <c r="G8" s="53">
        <f t="shared" ref="G8:G28" si="1">IF(E8=0,0,F8/E8)*100</f>
        <v>73.91304347826086</v>
      </c>
      <c r="H8" s="78">
        <v>11</v>
      </c>
      <c r="I8" s="78">
        <f>[5]Шаблон!$J8</f>
        <v>7</v>
      </c>
      <c r="J8" s="53">
        <f t="shared" ref="J8:J28" si="2">IF(H8=0,0,I8/H8)*100</f>
        <v>63.636363636363633</v>
      </c>
      <c r="K8" s="81">
        <v>18</v>
      </c>
      <c r="L8" s="78">
        <f>[5]Шаблон!$K8+[5]Шаблон!$L8+[6]Шаблон!$G8</f>
        <v>7</v>
      </c>
      <c r="M8" s="53">
        <f t="shared" ref="M8:M28" si="3">IF(K8=0,0,L8/K8)*100</f>
        <v>38.888888888888893</v>
      </c>
      <c r="N8" s="82">
        <v>223</v>
      </c>
      <c r="O8" s="43">
        <f>'[7]1'!$D11</f>
        <v>200</v>
      </c>
      <c r="P8" s="53">
        <f t="shared" ref="P8:P28" si="4">IF(N8=0,0,O8/N8)*100</f>
        <v>89.68609865470853</v>
      </c>
      <c r="Q8" s="78">
        <v>67</v>
      </c>
      <c r="R8" s="43">
        <f>[5]Шаблон!$P8</f>
        <v>86</v>
      </c>
      <c r="S8" s="53">
        <f t="shared" ref="S8:S28" si="5">IF(Q8=0,0,R8/Q8)*100</f>
        <v>128.35820895522389</v>
      </c>
      <c r="T8" s="78">
        <v>62</v>
      </c>
      <c r="U8" s="43">
        <f>[5]Шаблон!$T8</f>
        <v>80</v>
      </c>
      <c r="V8" s="53">
        <f t="shared" ref="V8:V28" si="6">IF(T8=0,0,U8/T8)*100</f>
        <v>129.03225806451613</v>
      </c>
      <c r="W8" s="27"/>
      <c r="X8" s="30"/>
    </row>
    <row r="9" spans="1:26" s="32" customFormat="1" ht="18" customHeight="1" x14ac:dyDescent="0.25">
      <c r="A9" s="48" t="s">
        <v>24</v>
      </c>
      <c r="B9" s="78">
        <v>143</v>
      </c>
      <c r="C9" s="78">
        <f>[5]Шаблон!$D9</f>
        <v>125</v>
      </c>
      <c r="D9" s="53">
        <f t="shared" si="0"/>
        <v>87.412587412587413</v>
      </c>
      <c r="E9" s="78">
        <v>23</v>
      </c>
      <c r="F9" s="78">
        <f>[5]Шаблон!$F9+[6]Шаблон!$D9</f>
        <v>27</v>
      </c>
      <c r="G9" s="53">
        <f t="shared" si="1"/>
        <v>117.39130434782609</v>
      </c>
      <c r="H9" s="78">
        <v>4</v>
      </c>
      <c r="I9" s="78">
        <f>[5]Шаблон!$J9</f>
        <v>3</v>
      </c>
      <c r="J9" s="53">
        <f t="shared" si="2"/>
        <v>75</v>
      </c>
      <c r="K9" s="81">
        <v>3</v>
      </c>
      <c r="L9" s="78">
        <f>[5]Шаблон!$K9+[5]Шаблон!$L9+[6]Шаблон!$G9</f>
        <v>7</v>
      </c>
      <c r="M9" s="53">
        <f t="shared" si="3"/>
        <v>233.33333333333334</v>
      </c>
      <c r="N9" s="82">
        <v>126</v>
      </c>
      <c r="O9" s="43">
        <f>'[7]1'!$D12</f>
        <v>101</v>
      </c>
      <c r="P9" s="53">
        <f t="shared" si="4"/>
        <v>80.158730158730165</v>
      </c>
      <c r="Q9" s="78">
        <v>56</v>
      </c>
      <c r="R9" s="43">
        <f>[5]Шаблон!$P9</f>
        <v>44</v>
      </c>
      <c r="S9" s="53">
        <f t="shared" si="5"/>
        <v>78.571428571428569</v>
      </c>
      <c r="T9" s="78">
        <v>53</v>
      </c>
      <c r="U9" s="43">
        <f>[5]Шаблон!$T9</f>
        <v>41</v>
      </c>
      <c r="V9" s="53">
        <f t="shared" si="6"/>
        <v>77.358490566037744</v>
      </c>
      <c r="W9" s="27"/>
      <c r="X9" s="30"/>
    </row>
    <row r="10" spans="1:26" s="31" customFormat="1" ht="18" customHeight="1" x14ac:dyDescent="0.25">
      <c r="A10" s="48" t="s">
        <v>25</v>
      </c>
      <c r="B10" s="78">
        <v>148</v>
      </c>
      <c r="C10" s="78">
        <f>[5]Шаблон!$D10</f>
        <v>87</v>
      </c>
      <c r="D10" s="53">
        <f t="shared" si="0"/>
        <v>58.783783783783782</v>
      </c>
      <c r="E10" s="78">
        <v>31</v>
      </c>
      <c r="F10" s="78">
        <f>[5]Шаблон!$F10+[6]Шаблон!$D10</f>
        <v>12</v>
      </c>
      <c r="G10" s="53">
        <f t="shared" si="1"/>
        <v>38.70967741935484</v>
      </c>
      <c r="H10" s="78">
        <v>2</v>
      </c>
      <c r="I10" s="78">
        <f>[5]Шаблон!$J10</f>
        <v>0</v>
      </c>
      <c r="J10" s="53">
        <f t="shared" si="2"/>
        <v>0</v>
      </c>
      <c r="K10" s="81">
        <v>1</v>
      </c>
      <c r="L10" s="78">
        <f>[5]Шаблон!$K10+[5]Шаблон!$L10+[6]Шаблон!$G10</f>
        <v>1</v>
      </c>
      <c r="M10" s="53">
        <f t="shared" si="3"/>
        <v>100</v>
      </c>
      <c r="N10" s="82">
        <v>138</v>
      </c>
      <c r="O10" s="43">
        <f>'[7]1'!$D13</f>
        <v>82</v>
      </c>
      <c r="P10" s="53">
        <f t="shared" si="4"/>
        <v>59.420289855072461</v>
      </c>
      <c r="Q10" s="78">
        <v>47</v>
      </c>
      <c r="R10" s="43">
        <f>[5]Шаблон!$P10</f>
        <v>46</v>
      </c>
      <c r="S10" s="53">
        <f t="shared" si="5"/>
        <v>97.872340425531917</v>
      </c>
      <c r="T10" s="78">
        <v>37</v>
      </c>
      <c r="U10" s="43">
        <f>[5]Шаблон!$T10</f>
        <v>39</v>
      </c>
      <c r="V10" s="53">
        <f t="shared" si="6"/>
        <v>105.40540540540539</v>
      </c>
      <c r="W10" s="27"/>
      <c r="X10" s="30"/>
    </row>
    <row r="11" spans="1:26" s="31" customFormat="1" ht="18" customHeight="1" x14ac:dyDescent="0.25">
      <c r="A11" s="48" t="s">
        <v>26</v>
      </c>
      <c r="B11" s="78">
        <v>214</v>
      </c>
      <c r="C11" s="78">
        <f>[5]Шаблон!$D11</f>
        <v>190</v>
      </c>
      <c r="D11" s="53">
        <f t="shared" si="0"/>
        <v>88.785046728971963</v>
      </c>
      <c r="E11" s="78">
        <v>40</v>
      </c>
      <c r="F11" s="78">
        <f>[5]Шаблон!$F11+[6]Шаблон!$D11</f>
        <v>25</v>
      </c>
      <c r="G11" s="53">
        <f t="shared" si="1"/>
        <v>62.5</v>
      </c>
      <c r="H11" s="78">
        <v>7</v>
      </c>
      <c r="I11" s="78">
        <f>[5]Шаблон!$J11</f>
        <v>6</v>
      </c>
      <c r="J11" s="53">
        <f t="shared" si="2"/>
        <v>85.714285714285708</v>
      </c>
      <c r="K11" s="81">
        <v>2</v>
      </c>
      <c r="L11" s="78">
        <f>[5]Шаблон!$K11+[5]Шаблон!$L11+[6]Шаблон!$G11</f>
        <v>1</v>
      </c>
      <c r="M11" s="53">
        <f t="shared" si="3"/>
        <v>50</v>
      </c>
      <c r="N11" s="82">
        <v>194</v>
      </c>
      <c r="O11" s="43">
        <f>'[7]1'!$D14</f>
        <v>182</v>
      </c>
      <c r="P11" s="53">
        <f t="shared" si="4"/>
        <v>93.814432989690715</v>
      </c>
      <c r="Q11" s="78">
        <v>74</v>
      </c>
      <c r="R11" s="43">
        <f>[5]Шаблон!$P11</f>
        <v>89</v>
      </c>
      <c r="S11" s="53">
        <f t="shared" si="5"/>
        <v>120.27027027027026</v>
      </c>
      <c r="T11" s="78">
        <v>50</v>
      </c>
      <c r="U11" s="43">
        <f>[5]Шаблон!$T11</f>
        <v>72</v>
      </c>
      <c r="V11" s="53">
        <f t="shared" si="6"/>
        <v>144</v>
      </c>
      <c r="W11" s="27"/>
      <c r="X11" s="30"/>
    </row>
    <row r="12" spans="1:26" s="31" customFormat="1" ht="18" customHeight="1" x14ac:dyDescent="0.25">
      <c r="A12" s="48" t="s">
        <v>27</v>
      </c>
      <c r="B12" s="78">
        <v>161</v>
      </c>
      <c r="C12" s="78">
        <f>[5]Шаблон!$D12</f>
        <v>117</v>
      </c>
      <c r="D12" s="53">
        <f t="shared" si="0"/>
        <v>72.67080745341616</v>
      </c>
      <c r="E12" s="78">
        <v>37</v>
      </c>
      <c r="F12" s="78">
        <f>[5]Шаблон!$F12+[6]Шаблон!$D12</f>
        <v>25</v>
      </c>
      <c r="G12" s="53">
        <f t="shared" si="1"/>
        <v>67.567567567567565</v>
      </c>
      <c r="H12" s="78">
        <v>3</v>
      </c>
      <c r="I12" s="78">
        <f>[5]Шаблон!$J12</f>
        <v>4</v>
      </c>
      <c r="J12" s="53">
        <f t="shared" si="2"/>
        <v>133.33333333333331</v>
      </c>
      <c r="K12" s="81">
        <v>12</v>
      </c>
      <c r="L12" s="78">
        <f>[5]Шаблон!$K12+[5]Шаблон!$L12+[6]Шаблон!$G12</f>
        <v>8</v>
      </c>
      <c r="M12" s="53">
        <f t="shared" si="3"/>
        <v>66.666666666666657</v>
      </c>
      <c r="N12" s="82">
        <v>141</v>
      </c>
      <c r="O12" s="43">
        <f>'[7]1'!$D15</f>
        <v>107</v>
      </c>
      <c r="P12" s="53">
        <f t="shared" si="4"/>
        <v>75.886524822695037</v>
      </c>
      <c r="Q12" s="78">
        <v>61</v>
      </c>
      <c r="R12" s="43">
        <f>[5]Шаблон!$P12</f>
        <v>55</v>
      </c>
      <c r="S12" s="53">
        <f t="shared" si="5"/>
        <v>90.163934426229503</v>
      </c>
      <c r="T12" s="78">
        <v>56</v>
      </c>
      <c r="U12" s="43">
        <f>[5]Шаблон!$T12</f>
        <v>45</v>
      </c>
      <c r="V12" s="53">
        <f t="shared" si="6"/>
        <v>80.357142857142861</v>
      </c>
      <c r="W12" s="27"/>
      <c r="X12" s="30"/>
    </row>
    <row r="13" spans="1:26" s="31" customFormat="1" ht="18" customHeight="1" x14ac:dyDescent="0.25">
      <c r="A13" s="48" t="s">
        <v>28</v>
      </c>
      <c r="B13" s="78">
        <v>179</v>
      </c>
      <c r="C13" s="78">
        <f>[5]Шаблон!$D13</f>
        <v>106</v>
      </c>
      <c r="D13" s="53">
        <f t="shared" si="0"/>
        <v>59.217877094972074</v>
      </c>
      <c r="E13" s="78">
        <v>31</v>
      </c>
      <c r="F13" s="78">
        <f>[5]Шаблон!$F13+[6]Шаблон!$D13</f>
        <v>22</v>
      </c>
      <c r="G13" s="53">
        <f t="shared" si="1"/>
        <v>70.967741935483872</v>
      </c>
      <c r="H13" s="78">
        <v>2</v>
      </c>
      <c r="I13" s="78">
        <f>[5]Шаблон!$J13</f>
        <v>4</v>
      </c>
      <c r="J13" s="53">
        <f t="shared" si="2"/>
        <v>200</v>
      </c>
      <c r="K13" s="81">
        <v>0</v>
      </c>
      <c r="L13" s="78">
        <f>[5]Шаблон!$K13+[5]Шаблон!$L13+[6]Шаблон!$G13</f>
        <v>0</v>
      </c>
      <c r="M13" s="53">
        <f t="shared" si="3"/>
        <v>0</v>
      </c>
      <c r="N13" s="82">
        <v>127</v>
      </c>
      <c r="O13" s="43">
        <f>'[7]1'!$D16</f>
        <v>89</v>
      </c>
      <c r="P13" s="53">
        <f t="shared" si="4"/>
        <v>70.078740157480311</v>
      </c>
      <c r="Q13" s="78">
        <v>49</v>
      </c>
      <c r="R13" s="43">
        <f>[5]Шаблон!$P13</f>
        <v>38</v>
      </c>
      <c r="S13" s="53">
        <f t="shared" si="5"/>
        <v>77.551020408163268</v>
      </c>
      <c r="T13" s="78">
        <v>37</v>
      </c>
      <c r="U13" s="43">
        <f>[5]Шаблон!$T13</f>
        <v>31</v>
      </c>
      <c r="V13" s="53">
        <f t="shared" si="6"/>
        <v>83.78378378378379</v>
      </c>
      <c r="W13" s="27"/>
      <c r="X13" s="30"/>
    </row>
    <row r="14" spans="1:26" s="31" customFormat="1" ht="18" customHeight="1" x14ac:dyDescent="0.25">
      <c r="A14" s="48" t="s">
        <v>29</v>
      </c>
      <c r="B14" s="78">
        <v>45</v>
      </c>
      <c r="C14" s="78">
        <f>[5]Шаблон!$D14</f>
        <v>61</v>
      </c>
      <c r="D14" s="53">
        <f t="shared" si="0"/>
        <v>135.55555555555557</v>
      </c>
      <c r="E14" s="78">
        <v>10</v>
      </c>
      <c r="F14" s="78">
        <f>[5]Шаблон!$F14+[6]Шаблон!$D14</f>
        <v>6</v>
      </c>
      <c r="G14" s="53">
        <f t="shared" si="1"/>
        <v>60</v>
      </c>
      <c r="H14" s="78">
        <v>1</v>
      </c>
      <c r="I14" s="78">
        <f>[5]Шаблон!$J14</f>
        <v>1</v>
      </c>
      <c r="J14" s="53">
        <f t="shared" si="2"/>
        <v>100</v>
      </c>
      <c r="K14" s="81">
        <v>1</v>
      </c>
      <c r="L14" s="78">
        <f>[5]Шаблон!$K14+[5]Шаблон!$L14+[6]Шаблон!$G14</f>
        <v>3</v>
      </c>
      <c r="M14" s="53">
        <f t="shared" si="3"/>
        <v>300</v>
      </c>
      <c r="N14" s="82">
        <v>34</v>
      </c>
      <c r="O14" s="43">
        <f>'[7]1'!$D17</f>
        <v>57</v>
      </c>
      <c r="P14" s="53">
        <f t="shared" si="4"/>
        <v>167.64705882352942</v>
      </c>
      <c r="Q14" s="78">
        <v>16</v>
      </c>
      <c r="R14" s="43">
        <f>[5]Шаблон!$P14</f>
        <v>36</v>
      </c>
      <c r="S14" s="53">
        <f t="shared" si="5"/>
        <v>225</v>
      </c>
      <c r="T14" s="78">
        <v>12</v>
      </c>
      <c r="U14" s="43">
        <f>[5]Шаблон!$T14</f>
        <v>32</v>
      </c>
      <c r="V14" s="53">
        <f t="shared" si="6"/>
        <v>266.66666666666663</v>
      </c>
      <c r="W14" s="27"/>
      <c r="X14" s="30"/>
    </row>
    <row r="15" spans="1:26" s="31" customFormat="1" ht="18" customHeight="1" x14ac:dyDescent="0.25">
      <c r="A15" s="48" t="s">
        <v>30</v>
      </c>
      <c r="B15" s="78">
        <v>114</v>
      </c>
      <c r="C15" s="78">
        <f>[5]Шаблон!$D15</f>
        <v>99</v>
      </c>
      <c r="D15" s="53">
        <f t="shared" si="0"/>
        <v>86.842105263157904</v>
      </c>
      <c r="E15" s="78">
        <v>16</v>
      </c>
      <c r="F15" s="78">
        <f>[5]Шаблон!$F15+[6]Шаблон!$D15</f>
        <v>24</v>
      </c>
      <c r="G15" s="53">
        <f t="shared" si="1"/>
        <v>150</v>
      </c>
      <c r="H15" s="78">
        <v>4</v>
      </c>
      <c r="I15" s="78">
        <f>[5]Шаблон!$J15</f>
        <v>12</v>
      </c>
      <c r="J15" s="53">
        <f t="shared" si="2"/>
        <v>300</v>
      </c>
      <c r="K15" s="81">
        <v>3</v>
      </c>
      <c r="L15" s="78">
        <f>[5]Шаблон!$K15+[5]Шаблон!$L15+[6]Шаблон!$G15</f>
        <v>2</v>
      </c>
      <c r="M15" s="53">
        <f t="shared" si="3"/>
        <v>66.666666666666657</v>
      </c>
      <c r="N15" s="82">
        <v>86</v>
      </c>
      <c r="O15" s="43">
        <f>'[7]1'!$D18</f>
        <v>86</v>
      </c>
      <c r="P15" s="53">
        <f t="shared" si="4"/>
        <v>100</v>
      </c>
      <c r="Q15" s="78">
        <v>41</v>
      </c>
      <c r="R15" s="43">
        <f>[5]Шаблон!$P15</f>
        <v>44</v>
      </c>
      <c r="S15" s="53">
        <f t="shared" si="5"/>
        <v>107.31707317073172</v>
      </c>
      <c r="T15" s="78">
        <v>39</v>
      </c>
      <c r="U15" s="43">
        <f>[5]Шаблон!$T15</f>
        <v>34</v>
      </c>
      <c r="V15" s="53">
        <f t="shared" si="6"/>
        <v>87.179487179487182</v>
      </c>
      <c r="W15" s="27"/>
      <c r="X15" s="30"/>
    </row>
    <row r="16" spans="1:26" s="31" customFormat="1" ht="18" customHeight="1" x14ac:dyDescent="0.25">
      <c r="A16" s="48" t="s">
        <v>31</v>
      </c>
      <c r="B16" s="78">
        <v>136</v>
      </c>
      <c r="C16" s="78">
        <f>[5]Шаблон!$D16</f>
        <v>127</v>
      </c>
      <c r="D16" s="53">
        <f t="shared" si="0"/>
        <v>93.382352941176478</v>
      </c>
      <c r="E16" s="78">
        <v>22</v>
      </c>
      <c r="F16" s="78">
        <f>[5]Шаблон!$F16+[6]Шаблон!$D16</f>
        <v>29</v>
      </c>
      <c r="G16" s="53">
        <f t="shared" si="1"/>
        <v>131.81818181818181</v>
      </c>
      <c r="H16" s="78">
        <v>4</v>
      </c>
      <c r="I16" s="78">
        <f>[5]Шаблон!$J16</f>
        <v>3</v>
      </c>
      <c r="J16" s="53">
        <f t="shared" si="2"/>
        <v>75</v>
      </c>
      <c r="K16" s="81">
        <v>12</v>
      </c>
      <c r="L16" s="78">
        <f>[5]Шаблон!$K16+[5]Шаблон!$L16+[6]Шаблон!$G16</f>
        <v>8</v>
      </c>
      <c r="M16" s="53">
        <f t="shared" si="3"/>
        <v>66.666666666666657</v>
      </c>
      <c r="N16" s="82">
        <v>121</v>
      </c>
      <c r="O16" s="43">
        <f>'[7]1'!$D19</f>
        <v>126</v>
      </c>
      <c r="P16" s="53">
        <f t="shared" si="4"/>
        <v>104.13223140495869</v>
      </c>
      <c r="Q16" s="78">
        <v>54</v>
      </c>
      <c r="R16" s="43">
        <f>[5]Шаблон!$P16</f>
        <v>43</v>
      </c>
      <c r="S16" s="53">
        <f t="shared" si="5"/>
        <v>79.629629629629633</v>
      </c>
      <c r="T16" s="78">
        <v>48</v>
      </c>
      <c r="U16" s="43">
        <f>[5]Шаблон!$T16</f>
        <v>38</v>
      </c>
      <c r="V16" s="53">
        <f t="shared" si="6"/>
        <v>79.166666666666657</v>
      </c>
      <c r="W16" s="27"/>
      <c r="X16" s="30"/>
    </row>
    <row r="17" spans="1:24" s="31" customFormat="1" ht="18" customHeight="1" x14ac:dyDescent="0.25">
      <c r="A17" s="48" t="s">
        <v>32</v>
      </c>
      <c r="B17" s="78">
        <v>192</v>
      </c>
      <c r="C17" s="78">
        <f>[5]Шаблон!$D17</f>
        <v>136</v>
      </c>
      <c r="D17" s="53">
        <f t="shared" si="0"/>
        <v>70.833333333333343</v>
      </c>
      <c r="E17" s="78">
        <v>42</v>
      </c>
      <c r="F17" s="78">
        <f>[5]Шаблон!$F17+[6]Шаблон!$D17</f>
        <v>23</v>
      </c>
      <c r="G17" s="53">
        <f t="shared" si="1"/>
        <v>54.761904761904766</v>
      </c>
      <c r="H17" s="78">
        <v>10</v>
      </c>
      <c r="I17" s="78">
        <f>[5]Шаблон!$J17</f>
        <v>1</v>
      </c>
      <c r="J17" s="53">
        <f t="shared" si="2"/>
        <v>10</v>
      </c>
      <c r="K17" s="81">
        <v>1</v>
      </c>
      <c r="L17" s="78">
        <f>[5]Шаблон!$K17+[5]Шаблон!$L17+[6]Шаблон!$G17</f>
        <v>4</v>
      </c>
      <c r="M17" s="53">
        <f t="shared" si="3"/>
        <v>400</v>
      </c>
      <c r="N17" s="82">
        <v>163</v>
      </c>
      <c r="O17" s="43">
        <f>'[7]1'!$D20</f>
        <v>104</v>
      </c>
      <c r="P17" s="53">
        <f t="shared" si="4"/>
        <v>63.803680981595093</v>
      </c>
      <c r="Q17" s="78">
        <v>60</v>
      </c>
      <c r="R17" s="43">
        <f>[5]Шаблон!$P17</f>
        <v>52</v>
      </c>
      <c r="S17" s="53">
        <f t="shared" si="5"/>
        <v>86.666666666666671</v>
      </c>
      <c r="T17" s="78">
        <v>48</v>
      </c>
      <c r="U17" s="43">
        <f>[5]Шаблон!$T17</f>
        <v>46</v>
      </c>
      <c r="V17" s="53">
        <f t="shared" si="6"/>
        <v>95.833333333333343</v>
      </c>
      <c r="W17" s="27"/>
      <c r="X17" s="30"/>
    </row>
    <row r="18" spans="1:24" s="31" customFormat="1" ht="18" customHeight="1" x14ac:dyDescent="0.25">
      <c r="A18" s="48" t="s">
        <v>33</v>
      </c>
      <c r="B18" s="78">
        <v>141</v>
      </c>
      <c r="C18" s="78">
        <f>[5]Шаблон!$D18</f>
        <v>123</v>
      </c>
      <c r="D18" s="53">
        <f t="shared" si="0"/>
        <v>87.2340425531915</v>
      </c>
      <c r="E18" s="78">
        <v>26</v>
      </c>
      <c r="F18" s="78">
        <f>[5]Шаблон!$F18+[6]Шаблон!$D18</f>
        <v>22</v>
      </c>
      <c r="G18" s="53">
        <f t="shared" si="1"/>
        <v>84.615384615384613</v>
      </c>
      <c r="H18" s="78">
        <v>3</v>
      </c>
      <c r="I18" s="78">
        <f>[5]Шаблон!$J18</f>
        <v>5</v>
      </c>
      <c r="J18" s="53">
        <f t="shared" si="2"/>
        <v>166.66666666666669</v>
      </c>
      <c r="K18" s="81">
        <v>2</v>
      </c>
      <c r="L18" s="78">
        <f>[5]Шаблон!$K18+[5]Шаблон!$L18+[6]Шаблон!$G18</f>
        <v>7</v>
      </c>
      <c r="M18" s="53">
        <f t="shared" si="3"/>
        <v>350</v>
      </c>
      <c r="N18" s="82">
        <v>136</v>
      </c>
      <c r="O18" s="43">
        <f>'[7]1'!$D21</f>
        <v>105</v>
      </c>
      <c r="P18" s="53">
        <f t="shared" si="4"/>
        <v>77.205882352941174</v>
      </c>
      <c r="Q18" s="78">
        <v>59</v>
      </c>
      <c r="R18" s="43">
        <f>[5]Шаблон!$P18</f>
        <v>49</v>
      </c>
      <c r="S18" s="53">
        <f t="shared" si="5"/>
        <v>83.050847457627114</v>
      </c>
      <c r="T18" s="78">
        <v>47</v>
      </c>
      <c r="U18" s="43">
        <f>[5]Шаблон!$T18</f>
        <v>40</v>
      </c>
      <c r="V18" s="53">
        <f t="shared" si="6"/>
        <v>85.106382978723403</v>
      </c>
      <c r="W18" s="27"/>
      <c r="X18" s="30"/>
    </row>
    <row r="19" spans="1:24" s="31" customFormat="1" ht="18" customHeight="1" x14ac:dyDescent="0.25">
      <c r="A19" s="48" t="s">
        <v>34</v>
      </c>
      <c r="B19" s="78">
        <v>178</v>
      </c>
      <c r="C19" s="78">
        <f>[5]Шаблон!$D19</f>
        <v>198</v>
      </c>
      <c r="D19" s="53">
        <f t="shared" si="0"/>
        <v>111.23595505617978</v>
      </c>
      <c r="E19" s="78">
        <v>30</v>
      </c>
      <c r="F19" s="78">
        <f>[5]Шаблон!$F19+[6]Шаблон!$D19</f>
        <v>23</v>
      </c>
      <c r="G19" s="53">
        <f t="shared" si="1"/>
        <v>76.666666666666671</v>
      </c>
      <c r="H19" s="78">
        <v>5</v>
      </c>
      <c r="I19" s="78">
        <f>[5]Шаблон!$J19</f>
        <v>2</v>
      </c>
      <c r="J19" s="53">
        <f t="shared" si="2"/>
        <v>40</v>
      </c>
      <c r="K19" s="81">
        <v>3</v>
      </c>
      <c r="L19" s="78">
        <f>[5]Шаблон!$K19+[5]Шаблон!$L19+[6]Шаблон!$G19</f>
        <v>1</v>
      </c>
      <c r="M19" s="53">
        <f t="shared" si="3"/>
        <v>33.333333333333329</v>
      </c>
      <c r="N19" s="82">
        <v>159</v>
      </c>
      <c r="O19" s="43">
        <f>'[7]1'!$D22</f>
        <v>190</v>
      </c>
      <c r="P19" s="53">
        <f t="shared" si="4"/>
        <v>119.49685534591194</v>
      </c>
      <c r="Q19" s="78">
        <v>59</v>
      </c>
      <c r="R19" s="43">
        <f>[5]Шаблон!$P19</f>
        <v>92</v>
      </c>
      <c r="S19" s="53">
        <f t="shared" si="5"/>
        <v>155.93220338983051</v>
      </c>
      <c r="T19" s="78">
        <v>55</v>
      </c>
      <c r="U19" s="43">
        <f>[5]Шаблон!$T19</f>
        <v>91</v>
      </c>
      <c r="V19" s="53">
        <f t="shared" si="6"/>
        <v>165.45454545454547</v>
      </c>
      <c r="W19" s="27"/>
      <c r="X19" s="30"/>
    </row>
    <row r="20" spans="1:24" s="31" customFormat="1" ht="18" customHeight="1" x14ac:dyDescent="0.25">
      <c r="A20" s="48" t="s">
        <v>35</v>
      </c>
      <c r="B20" s="78">
        <v>197</v>
      </c>
      <c r="C20" s="78">
        <f>[5]Шаблон!$D20</f>
        <v>110</v>
      </c>
      <c r="D20" s="53">
        <f t="shared" si="0"/>
        <v>55.837563451776653</v>
      </c>
      <c r="E20" s="78">
        <v>54</v>
      </c>
      <c r="F20" s="78">
        <f>[5]Шаблон!$F20+[6]Шаблон!$D20</f>
        <v>40</v>
      </c>
      <c r="G20" s="53">
        <f t="shared" si="1"/>
        <v>74.074074074074076</v>
      </c>
      <c r="H20" s="78">
        <v>18</v>
      </c>
      <c r="I20" s="78">
        <f>[5]Шаблон!$J20</f>
        <v>4</v>
      </c>
      <c r="J20" s="53">
        <f t="shared" si="2"/>
        <v>22.222222222222221</v>
      </c>
      <c r="K20" s="81">
        <v>31</v>
      </c>
      <c r="L20" s="78">
        <f>[5]Шаблон!$K20+[5]Шаблон!$L20+[6]Шаблон!$G20</f>
        <v>16</v>
      </c>
      <c r="M20" s="53">
        <f t="shared" si="3"/>
        <v>51.612903225806448</v>
      </c>
      <c r="N20" s="82">
        <v>176</v>
      </c>
      <c r="O20" s="43">
        <f>'[7]1'!$D23</f>
        <v>92</v>
      </c>
      <c r="P20" s="53">
        <f t="shared" si="4"/>
        <v>52.272727272727273</v>
      </c>
      <c r="Q20" s="78">
        <v>60</v>
      </c>
      <c r="R20" s="43">
        <f>[5]Шаблон!$P20</f>
        <v>30</v>
      </c>
      <c r="S20" s="53">
        <f t="shared" si="5"/>
        <v>50</v>
      </c>
      <c r="T20" s="78">
        <v>50</v>
      </c>
      <c r="U20" s="43">
        <f>[5]Шаблон!$T20</f>
        <v>26</v>
      </c>
      <c r="V20" s="53">
        <f t="shared" si="6"/>
        <v>52</v>
      </c>
      <c r="W20" s="27"/>
      <c r="X20" s="30"/>
    </row>
    <row r="21" spans="1:24" s="31" customFormat="1" ht="18" customHeight="1" x14ac:dyDescent="0.25">
      <c r="A21" s="48" t="s">
        <v>36</v>
      </c>
      <c r="B21" s="78">
        <v>130</v>
      </c>
      <c r="C21" s="78">
        <f>[5]Шаблон!$D21</f>
        <v>83</v>
      </c>
      <c r="D21" s="53">
        <f t="shared" si="0"/>
        <v>63.84615384615384</v>
      </c>
      <c r="E21" s="78">
        <v>19</v>
      </c>
      <c r="F21" s="78">
        <f>[5]Шаблон!$F21+[6]Шаблон!$D21</f>
        <v>17</v>
      </c>
      <c r="G21" s="53">
        <f t="shared" si="1"/>
        <v>89.473684210526315</v>
      </c>
      <c r="H21" s="78">
        <v>6</v>
      </c>
      <c r="I21" s="78">
        <f>[5]Шаблон!$J21</f>
        <v>3</v>
      </c>
      <c r="J21" s="53">
        <f t="shared" si="2"/>
        <v>50</v>
      </c>
      <c r="K21" s="81">
        <v>10</v>
      </c>
      <c r="L21" s="78">
        <f>[5]Шаблон!$K21+[5]Шаблон!$L21+[6]Шаблон!$G21</f>
        <v>4</v>
      </c>
      <c r="M21" s="53">
        <f t="shared" si="3"/>
        <v>40</v>
      </c>
      <c r="N21" s="82">
        <v>91</v>
      </c>
      <c r="O21" s="43">
        <f>'[7]1'!$D24</f>
        <v>70</v>
      </c>
      <c r="P21" s="53">
        <f t="shared" si="4"/>
        <v>76.923076923076934</v>
      </c>
      <c r="Q21" s="78">
        <v>47</v>
      </c>
      <c r="R21" s="43">
        <f>[5]Шаблон!$P21</f>
        <v>21</v>
      </c>
      <c r="S21" s="53">
        <f t="shared" si="5"/>
        <v>44.680851063829785</v>
      </c>
      <c r="T21" s="78">
        <v>37</v>
      </c>
      <c r="U21" s="43">
        <f>[5]Шаблон!$T21</f>
        <v>21</v>
      </c>
      <c r="V21" s="53">
        <f t="shared" si="6"/>
        <v>56.756756756756758</v>
      </c>
      <c r="W21" s="27"/>
      <c r="X21" s="30"/>
    </row>
    <row r="22" spans="1:24" s="31" customFormat="1" ht="18" customHeight="1" x14ac:dyDescent="0.25">
      <c r="A22" s="48" t="s">
        <v>37</v>
      </c>
      <c r="B22" s="78">
        <v>127</v>
      </c>
      <c r="C22" s="78">
        <f>[5]Шаблон!$D22</f>
        <v>106</v>
      </c>
      <c r="D22" s="53">
        <f t="shared" si="0"/>
        <v>83.464566929133852</v>
      </c>
      <c r="E22" s="78">
        <v>23</v>
      </c>
      <c r="F22" s="78">
        <f>[5]Шаблон!$F22+[6]Шаблон!$D22</f>
        <v>19</v>
      </c>
      <c r="G22" s="53">
        <f t="shared" si="1"/>
        <v>82.608695652173907</v>
      </c>
      <c r="H22" s="78">
        <v>3</v>
      </c>
      <c r="I22" s="78">
        <f>[5]Шаблон!$J22</f>
        <v>2</v>
      </c>
      <c r="J22" s="53">
        <f t="shared" si="2"/>
        <v>66.666666666666657</v>
      </c>
      <c r="K22" s="81">
        <v>9</v>
      </c>
      <c r="L22" s="78">
        <f>[5]Шаблон!$K22+[5]Шаблон!$L22+[6]Шаблон!$G22</f>
        <v>1</v>
      </c>
      <c r="M22" s="53">
        <f t="shared" si="3"/>
        <v>11.111111111111111</v>
      </c>
      <c r="N22" s="82">
        <v>121</v>
      </c>
      <c r="O22" s="43">
        <f>'[7]1'!$D25</f>
        <v>106</v>
      </c>
      <c r="P22" s="53">
        <f t="shared" si="4"/>
        <v>87.603305785123965</v>
      </c>
      <c r="Q22" s="78">
        <v>53</v>
      </c>
      <c r="R22" s="43">
        <f>[5]Шаблон!$P22</f>
        <v>38</v>
      </c>
      <c r="S22" s="53">
        <f t="shared" si="5"/>
        <v>71.698113207547166</v>
      </c>
      <c r="T22" s="78">
        <v>42</v>
      </c>
      <c r="U22" s="43">
        <f>[5]Шаблон!$T22</f>
        <v>39</v>
      </c>
      <c r="V22" s="53">
        <f t="shared" si="6"/>
        <v>92.857142857142861</v>
      </c>
      <c r="W22" s="27"/>
      <c r="X22" s="30"/>
    </row>
    <row r="23" spans="1:24" s="31" customFormat="1" ht="18" customHeight="1" x14ac:dyDescent="0.25">
      <c r="A23" s="48" t="s">
        <v>38</v>
      </c>
      <c r="B23" s="78">
        <v>143</v>
      </c>
      <c r="C23" s="78">
        <f>[5]Шаблон!$D23</f>
        <v>86</v>
      </c>
      <c r="D23" s="53">
        <f t="shared" si="0"/>
        <v>60.139860139860133</v>
      </c>
      <c r="E23" s="78">
        <v>15</v>
      </c>
      <c r="F23" s="78">
        <f>[5]Шаблон!$F23+[6]Шаблон!$D23</f>
        <v>7</v>
      </c>
      <c r="G23" s="53">
        <f t="shared" si="1"/>
        <v>46.666666666666664</v>
      </c>
      <c r="H23" s="78">
        <v>3</v>
      </c>
      <c r="I23" s="78">
        <f>[5]Шаблон!$J23</f>
        <v>2</v>
      </c>
      <c r="J23" s="53">
        <f t="shared" si="2"/>
        <v>66.666666666666657</v>
      </c>
      <c r="K23" s="81">
        <v>4</v>
      </c>
      <c r="L23" s="78">
        <f>[5]Шаблон!$K23+[5]Шаблон!$L23+[6]Шаблон!$G23</f>
        <v>1</v>
      </c>
      <c r="M23" s="53">
        <f t="shared" si="3"/>
        <v>25</v>
      </c>
      <c r="N23" s="82">
        <v>103</v>
      </c>
      <c r="O23" s="43">
        <f>'[7]1'!$D26</f>
        <v>53</v>
      </c>
      <c r="P23" s="53">
        <f t="shared" si="4"/>
        <v>51.456310679611647</v>
      </c>
      <c r="Q23" s="78">
        <v>60</v>
      </c>
      <c r="R23" s="43">
        <f>[5]Шаблон!$P23</f>
        <v>85</v>
      </c>
      <c r="S23" s="53">
        <f t="shared" si="5"/>
        <v>141.66666666666669</v>
      </c>
      <c r="T23" s="78">
        <v>47</v>
      </c>
      <c r="U23" s="43">
        <f>[5]Шаблон!$T23</f>
        <v>31</v>
      </c>
      <c r="V23" s="53">
        <f t="shared" si="6"/>
        <v>65.957446808510639</v>
      </c>
      <c r="W23" s="27"/>
      <c r="X23" s="30"/>
    </row>
    <row r="24" spans="1:24" s="31" customFormat="1" ht="18" customHeight="1" x14ac:dyDescent="0.25">
      <c r="A24" s="48" t="s">
        <v>39</v>
      </c>
      <c r="B24" s="78">
        <v>166</v>
      </c>
      <c r="C24" s="78">
        <f>[5]Шаблон!$D24</f>
        <v>157</v>
      </c>
      <c r="D24" s="53">
        <f t="shared" si="0"/>
        <v>94.578313253012041</v>
      </c>
      <c r="E24" s="78">
        <v>36</v>
      </c>
      <c r="F24" s="78">
        <f>[5]Шаблон!$F24+[6]Шаблон!$D24</f>
        <v>24</v>
      </c>
      <c r="G24" s="53">
        <f t="shared" si="1"/>
        <v>66.666666666666657</v>
      </c>
      <c r="H24" s="78">
        <v>16</v>
      </c>
      <c r="I24" s="78">
        <f>[5]Шаблон!$J24</f>
        <v>11</v>
      </c>
      <c r="J24" s="53">
        <f t="shared" si="2"/>
        <v>68.75</v>
      </c>
      <c r="K24" s="81">
        <v>6</v>
      </c>
      <c r="L24" s="78">
        <f>[5]Шаблон!$K24+[5]Шаблон!$L24+[6]Шаблон!$G24</f>
        <v>12</v>
      </c>
      <c r="M24" s="53">
        <f t="shared" si="3"/>
        <v>200</v>
      </c>
      <c r="N24" s="82">
        <v>142</v>
      </c>
      <c r="O24" s="43">
        <f>'[7]1'!$D27</f>
        <v>140</v>
      </c>
      <c r="P24" s="53">
        <f t="shared" si="4"/>
        <v>98.591549295774655</v>
      </c>
      <c r="Q24" s="78">
        <v>93</v>
      </c>
      <c r="R24" s="43">
        <f>[5]Шаблон!$P24</f>
        <v>56</v>
      </c>
      <c r="S24" s="53">
        <f t="shared" si="5"/>
        <v>60.215053763440864</v>
      </c>
      <c r="T24" s="78">
        <v>57</v>
      </c>
      <c r="U24" s="43">
        <f>[5]Шаблон!$T24</f>
        <v>76</v>
      </c>
      <c r="V24" s="53">
        <f t="shared" si="6"/>
        <v>133.33333333333331</v>
      </c>
      <c r="W24" s="27"/>
      <c r="X24" s="30"/>
    </row>
    <row r="25" spans="1:24" s="31" customFormat="1" ht="18" customHeight="1" x14ac:dyDescent="0.25">
      <c r="A25" s="49" t="s">
        <v>40</v>
      </c>
      <c r="B25" s="78">
        <v>264</v>
      </c>
      <c r="C25" s="78">
        <f>[5]Шаблон!$D25</f>
        <v>174</v>
      </c>
      <c r="D25" s="53">
        <f t="shared" si="0"/>
        <v>65.909090909090907</v>
      </c>
      <c r="E25" s="78">
        <v>46</v>
      </c>
      <c r="F25" s="78">
        <f>[5]Шаблон!$F25+[6]Шаблон!$D25</f>
        <v>28</v>
      </c>
      <c r="G25" s="53">
        <f t="shared" si="1"/>
        <v>60.869565217391312</v>
      </c>
      <c r="H25" s="78">
        <v>12</v>
      </c>
      <c r="I25" s="78">
        <f>[5]Шаблон!$J25</f>
        <v>10</v>
      </c>
      <c r="J25" s="53">
        <f t="shared" si="2"/>
        <v>83.333333333333343</v>
      </c>
      <c r="K25" s="81">
        <v>5</v>
      </c>
      <c r="L25" s="78">
        <f>[5]Шаблон!$K25+[5]Шаблон!$L25+[6]Шаблон!$G25</f>
        <v>18</v>
      </c>
      <c r="M25" s="53">
        <f t="shared" si="3"/>
        <v>360</v>
      </c>
      <c r="N25" s="82">
        <v>246</v>
      </c>
      <c r="O25" s="43">
        <f>'[7]1'!$D28</f>
        <v>160</v>
      </c>
      <c r="P25" s="53">
        <f t="shared" si="4"/>
        <v>65.040650406504056</v>
      </c>
      <c r="Q25" s="78">
        <v>52</v>
      </c>
      <c r="R25" s="43">
        <f>[5]Шаблон!$P25</f>
        <v>46</v>
      </c>
      <c r="S25" s="53">
        <f t="shared" si="5"/>
        <v>88.461538461538453</v>
      </c>
      <c r="T25" s="78">
        <v>83</v>
      </c>
      <c r="U25" s="43">
        <f>[5]Шаблон!$T25</f>
        <v>47</v>
      </c>
      <c r="V25" s="53">
        <f t="shared" si="6"/>
        <v>56.626506024096393</v>
      </c>
      <c r="W25" s="27"/>
      <c r="X25" s="30"/>
    </row>
    <row r="26" spans="1:24" s="31" customFormat="1" ht="18" customHeight="1" x14ac:dyDescent="0.25">
      <c r="A26" s="48" t="s">
        <v>41</v>
      </c>
      <c r="B26" s="78">
        <v>2065</v>
      </c>
      <c r="C26" s="78">
        <f>[5]Шаблон!$D26</f>
        <v>2234</v>
      </c>
      <c r="D26" s="53">
        <f t="shared" si="0"/>
        <v>108.18401937046005</v>
      </c>
      <c r="E26" s="78">
        <v>401</v>
      </c>
      <c r="F26" s="78">
        <f>[5]Шаблон!$F26+[6]Шаблон!$D26</f>
        <v>349</v>
      </c>
      <c r="G26" s="53">
        <f t="shared" si="1"/>
        <v>87.032418952618457</v>
      </c>
      <c r="H26" s="78">
        <v>56</v>
      </c>
      <c r="I26" s="78">
        <f>[5]Шаблон!$J26</f>
        <v>72</v>
      </c>
      <c r="J26" s="53">
        <f t="shared" si="2"/>
        <v>128.57142857142858</v>
      </c>
      <c r="K26" s="81">
        <v>92</v>
      </c>
      <c r="L26" s="78">
        <f>[5]Шаблон!$K26+[5]Шаблон!$L26+[6]Шаблон!$G26</f>
        <v>22</v>
      </c>
      <c r="M26" s="53">
        <f t="shared" si="3"/>
        <v>23.913043478260871</v>
      </c>
      <c r="N26" s="82">
        <v>1505</v>
      </c>
      <c r="O26" s="43">
        <f>'[7]1'!$D29</f>
        <v>1675</v>
      </c>
      <c r="P26" s="53">
        <f t="shared" si="4"/>
        <v>111.29568106312293</v>
      </c>
      <c r="Q26" s="78">
        <v>895</v>
      </c>
      <c r="R26" s="43">
        <f>[5]Шаблон!$P26</f>
        <v>821</v>
      </c>
      <c r="S26" s="53">
        <f t="shared" si="5"/>
        <v>91.731843575418992</v>
      </c>
      <c r="T26" s="78">
        <v>752</v>
      </c>
      <c r="U26" s="43">
        <f>[5]Шаблон!$T26</f>
        <v>670</v>
      </c>
      <c r="V26" s="53">
        <f t="shared" si="6"/>
        <v>89.09574468085107</v>
      </c>
      <c r="W26" s="27"/>
      <c r="X26" s="30"/>
    </row>
    <row r="27" spans="1:24" s="31" customFormat="1" ht="18" customHeight="1" x14ac:dyDescent="0.25">
      <c r="A27" s="48" t="s">
        <v>42</v>
      </c>
      <c r="B27" s="78">
        <v>524</v>
      </c>
      <c r="C27" s="78">
        <f>[5]Шаблон!$D27</f>
        <v>485</v>
      </c>
      <c r="D27" s="53">
        <f t="shared" si="0"/>
        <v>92.55725190839695</v>
      </c>
      <c r="E27" s="78">
        <v>116</v>
      </c>
      <c r="F27" s="78">
        <f>[5]Шаблон!$F27+[6]Шаблон!$D27</f>
        <v>96</v>
      </c>
      <c r="G27" s="53">
        <f t="shared" si="1"/>
        <v>82.758620689655174</v>
      </c>
      <c r="H27" s="78">
        <v>23</v>
      </c>
      <c r="I27" s="78">
        <f>[5]Шаблон!$J27</f>
        <v>21</v>
      </c>
      <c r="J27" s="53">
        <f t="shared" si="2"/>
        <v>91.304347826086953</v>
      </c>
      <c r="K27" s="81">
        <v>29</v>
      </c>
      <c r="L27" s="78">
        <f>[5]Шаблон!$K27+[5]Шаблон!$L27+[6]Шаблон!$G27</f>
        <v>32</v>
      </c>
      <c r="M27" s="53">
        <f t="shared" si="3"/>
        <v>110.34482758620689</v>
      </c>
      <c r="N27" s="82">
        <v>478</v>
      </c>
      <c r="O27" s="43">
        <f>'[7]1'!$D30</f>
        <v>468</v>
      </c>
      <c r="P27" s="53">
        <f t="shared" si="4"/>
        <v>97.907949790794973</v>
      </c>
      <c r="Q27" s="78">
        <v>163</v>
      </c>
      <c r="R27" s="43">
        <f>[5]Шаблон!$P27</f>
        <v>167</v>
      </c>
      <c r="S27" s="53">
        <f t="shared" si="5"/>
        <v>102.45398773006136</v>
      </c>
      <c r="T27" s="78">
        <v>150</v>
      </c>
      <c r="U27" s="43">
        <f>[5]Шаблон!$T27</f>
        <v>139</v>
      </c>
      <c r="V27" s="53">
        <f t="shared" si="6"/>
        <v>92.666666666666657</v>
      </c>
      <c r="W27" s="27"/>
      <c r="X27" s="30"/>
    </row>
    <row r="28" spans="1:24" s="31" customFormat="1" ht="18" customHeight="1" x14ac:dyDescent="0.25">
      <c r="A28" s="50" t="s">
        <v>43</v>
      </c>
      <c r="B28" s="78">
        <v>444</v>
      </c>
      <c r="C28" s="78">
        <f>[5]Шаблон!$D28</f>
        <v>417</v>
      </c>
      <c r="D28" s="53">
        <f t="shared" si="0"/>
        <v>93.918918918918919</v>
      </c>
      <c r="E28" s="78">
        <v>92</v>
      </c>
      <c r="F28" s="78">
        <f>[5]Шаблон!$F28+[6]Шаблон!$D28</f>
        <v>96</v>
      </c>
      <c r="G28" s="53">
        <f t="shared" si="1"/>
        <v>104.34782608695652</v>
      </c>
      <c r="H28" s="78">
        <v>12</v>
      </c>
      <c r="I28" s="78">
        <f>[5]Шаблон!$J28</f>
        <v>14</v>
      </c>
      <c r="J28" s="53">
        <f t="shared" si="2"/>
        <v>116.66666666666667</v>
      </c>
      <c r="K28" s="81">
        <v>18</v>
      </c>
      <c r="L28" s="78">
        <f>[5]Шаблон!$K28+[5]Шаблон!$L28+[6]Шаблон!$G28</f>
        <v>2</v>
      </c>
      <c r="M28" s="53">
        <f t="shared" si="3"/>
        <v>11.111111111111111</v>
      </c>
      <c r="N28" s="82">
        <v>428</v>
      </c>
      <c r="O28" s="43">
        <f>'[7]1'!$D31</f>
        <v>414</v>
      </c>
      <c r="P28" s="53">
        <f t="shared" si="4"/>
        <v>96.728971962616825</v>
      </c>
      <c r="Q28" s="78">
        <v>184</v>
      </c>
      <c r="R28" s="43">
        <f>[5]Шаблон!$P28</f>
        <v>139</v>
      </c>
      <c r="S28" s="53">
        <f t="shared" si="5"/>
        <v>75.543478260869563</v>
      </c>
      <c r="T28" s="78">
        <v>150</v>
      </c>
      <c r="U28" s="43">
        <f>[5]Шаблон!$T28</f>
        <v>117</v>
      </c>
      <c r="V28" s="53">
        <f t="shared" si="6"/>
        <v>78</v>
      </c>
      <c r="W28" s="27"/>
      <c r="X28" s="30"/>
    </row>
    <row r="29" spans="1:24" x14ac:dyDescent="0.2">
      <c r="A29" s="33"/>
      <c r="B29" s="34"/>
      <c r="C29" s="33"/>
      <c r="D29" s="33"/>
      <c r="E29" s="33"/>
      <c r="F29" s="33"/>
      <c r="G29" s="33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24" x14ac:dyDescent="0.2">
      <c r="A30" s="37"/>
      <c r="B30" s="37"/>
      <c r="C30" s="37"/>
      <c r="D30" s="37"/>
      <c r="E30" s="37"/>
      <c r="F30" s="37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24" x14ac:dyDescent="0.2">
      <c r="A31" s="37"/>
      <c r="B31" s="37"/>
      <c r="C31" s="37"/>
      <c r="D31" s="37"/>
      <c r="E31" s="37"/>
      <c r="F31" s="37"/>
      <c r="G31" s="37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24" x14ac:dyDescent="0.2">
      <c r="A32" s="37"/>
      <c r="B32" s="37"/>
      <c r="C32" s="37"/>
      <c r="D32" s="37"/>
      <c r="E32" s="37"/>
      <c r="F32" s="37"/>
      <c r="G32" s="37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8:19" x14ac:dyDescent="0.2"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8:19" x14ac:dyDescent="0.2"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8:19" x14ac:dyDescent="0.2"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8:19" x14ac:dyDescent="0.2"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8:19" x14ac:dyDescent="0.2"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8:19" x14ac:dyDescent="0.2"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8:19" x14ac:dyDescent="0.2"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8:19" x14ac:dyDescent="0.2"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8:19" x14ac:dyDescent="0.2"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8:19" x14ac:dyDescent="0.2"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8:19" x14ac:dyDescent="0.2"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8:19" x14ac:dyDescent="0.2"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8:19" x14ac:dyDescent="0.2"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8:19" x14ac:dyDescent="0.2"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8:19" x14ac:dyDescent="0.2"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8:19" x14ac:dyDescent="0.2"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8:19" x14ac:dyDescent="0.2"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8:19" x14ac:dyDescent="0.2"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8:19" x14ac:dyDescent="0.2"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8:19" x14ac:dyDescent="0.2"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pans="8:19" x14ac:dyDescent="0.2"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8:19" x14ac:dyDescent="0.2"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8:19" x14ac:dyDescent="0.2"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8:19" x14ac:dyDescent="0.2"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8:19" x14ac:dyDescent="0.2"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8:19" x14ac:dyDescent="0.2"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8:19" x14ac:dyDescent="0.2"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8:19" x14ac:dyDescent="0.2"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8:19" x14ac:dyDescent="0.2"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8:19" x14ac:dyDescent="0.2"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8:19" x14ac:dyDescent="0.2"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8:19" x14ac:dyDescent="0.2"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8:19" x14ac:dyDescent="0.2"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8:19" x14ac:dyDescent="0.2"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8:19" x14ac:dyDescent="0.2"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8:19" x14ac:dyDescent="0.2"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8:19" x14ac:dyDescent="0.2"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8:19" x14ac:dyDescent="0.2"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8:19" x14ac:dyDescent="0.2"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8:19" x14ac:dyDescent="0.2"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8:19" x14ac:dyDescent="0.2"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8:19" x14ac:dyDescent="0.2"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8:19" x14ac:dyDescent="0.2"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8:19" x14ac:dyDescent="0.2"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8:19" x14ac:dyDescent="0.2"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8:19" x14ac:dyDescent="0.2"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8:19" x14ac:dyDescent="0.2"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8:19" x14ac:dyDescent="0.2"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8:19" x14ac:dyDescent="0.2"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8:19" x14ac:dyDescent="0.2"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8:19" x14ac:dyDescent="0.2"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spans="8:19" x14ac:dyDescent="0.2"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</sheetData>
  <mergeCells count="32">
    <mergeCell ref="A1:V1"/>
    <mergeCell ref="L4:L5"/>
    <mergeCell ref="M4:M5"/>
    <mergeCell ref="E4:E5"/>
    <mergeCell ref="H4:H5"/>
    <mergeCell ref="I4:I5"/>
    <mergeCell ref="J4:J5"/>
    <mergeCell ref="K4:K5"/>
    <mergeCell ref="F4:F5"/>
    <mergeCell ref="G4:G5"/>
    <mergeCell ref="R2:S2"/>
    <mergeCell ref="A3:A5"/>
    <mergeCell ref="B4:B5"/>
    <mergeCell ref="C4:C5"/>
    <mergeCell ref="D4:D5"/>
    <mergeCell ref="R4:R5"/>
    <mergeCell ref="S4:S5"/>
    <mergeCell ref="N4:N5"/>
    <mergeCell ref="O4:O5"/>
    <mergeCell ref="P4:P5"/>
    <mergeCell ref="Q4:Q5"/>
    <mergeCell ref="T4:T5"/>
    <mergeCell ref="U4:U5"/>
    <mergeCell ref="V4:V5"/>
    <mergeCell ref="T2:U2"/>
    <mergeCell ref="T3:V3"/>
    <mergeCell ref="B3:D3"/>
    <mergeCell ref="E3:G3"/>
    <mergeCell ref="H3:J3"/>
    <mergeCell ref="K3:M3"/>
    <mergeCell ref="Q3:S3"/>
    <mergeCell ref="N3:P3"/>
  </mergeCells>
  <pageMargins left="0.31496062992125984" right="0.31496062992125984" top="0.35433070866141736" bottom="0.35433070866141736" header="0.31496062992125984" footer="0.31496062992125984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5"/>
  <sheetViews>
    <sheetView view="pageBreakPreview" zoomScale="80" zoomScaleNormal="70" zoomScaleSheetLayoutView="80" workbookViewId="0">
      <selection activeCell="A20" sqref="A20"/>
    </sheetView>
  </sheetViews>
  <sheetFormatPr defaultColWidth="8" defaultRowHeight="12.75" x14ac:dyDescent="0.2"/>
  <cols>
    <col min="1" max="1" width="60.85546875" style="2" customWidth="1"/>
    <col min="2" max="3" width="24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54.75" customHeight="1" x14ac:dyDescent="0.2">
      <c r="A1" s="94" t="s">
        <v>44</v>
      </c>
      <c r="B1" s="94"/>
      <c r="C1" s="94"/>
      <c r="D1" s="94"/>
      <c r="E1" s="94"/>
    </row>
    <row r="2" spans="1:11" s="3" customFormat="1" ht="23.25" customHeight="1" x14ac:dyDescent="0.25">
      <c r="A2" s="89" t="s">
        <v>0</v>
      </c>
      <c r="B2" s="95" t="s">
        <v>63</v>
      </c>
      <c r="C2" s="95" t="s">
        <v>64</v>
      </c>
      <c r="D2" s="92" t="s">
        <v>1</v>
      </c>
      <c r="E2" s="93"/>
    </row>
    <row r="3" spans="1:11" s="3" customFormat="1" ht="42" customHeight="1" x14ac:dyDescent="0.25">
      <c r="A3" s="90"/>
      <c r="B3" s="96"/>
      <c r="C3" s="96"/>
      <c r="D3" s="4" t="s">
        <v>2</v>
      </c>
      <c r="E3" s="5" t="s">
        <v>54</v>
      </c>
    </row>
    <row r="4" spans="1:11" s="8" customFormat="1" ht="15.75" customHeight="1" x14ac:dyDescent="0.25">
      <c r="A4" s="6" t="s">
        <v>3</v>
      </c>
      <c r="B4" s="7">
        <v>1</v>
      </c>
      <c r="C4" s="7">
        <v>2</v>
      </c>
      <c r="D4" s="7">
        <v>3</v>
      </c>
      <c r="E4" s="7">
        <v>4</v>
      </c>
    </row>
    <row r="5" spans="1:11" s="3" customFormat="1" ht="31.5" customHeight="1" x14ac:dyDescent="0.25">
      <c r="A5" s="9" t="s">
        <v>48</v>
      </c>
      <c r="B5" s="54">
        <f>'4'!B7</f>
        <v>1590</v>
      </c>
      <c r="C5" s="54">
        <f>'4'!C7</f>
        <v>1795</v>
      </c>
      <c r="D5" s="44">
        <f t="shared" ref="D5:D9" si="0">C5/B5%</f>
        <v>112.89308176100629</v>
      </c>
      <c r="E5" s="45">
        <f t="shared" ref="E5:E9" si="1">C5-B5</f>
        <v>205</v>
      </c>
      <c r="K5" s="11"/>
    </row>
    <row r="6" spans="1:11" s="3" customFormat="1" ht="54.75" customHeight="1" x14ac:dyDescent="0.25">
      <c r="A6" s="12" t="s">
        <v>49</v>
      </c>
      <c r="B6" s="54">
        <f>'4'!E7</f>
        <v>284</v>
      </c>
      <c r="C6" s="54">
        <f>'4'!F7</f>
        <v>290</v>
      </c>
      <c r="D6" s="44">
        <f t="shared" si="0"/>
        <v>102.11267605633803</v>
      </c>
      <c r="E6" s="45">
        <f t="shared" si="1"/>
        <v>6</v>
      </c>
      <c r="K6" s="11"/>
    </row>
    <row r="7" spans="1:11" s="3" customFormat="1" ht="35.25" customHeight="1" x14ac:dyDescent="0.25">
      <c r="A7" s="13" t="s">
        <v>50</v>
      </c>
      <c r="B7" s="54">
        <f>'4'!H7</f>
        <v>60</v>
      </c>
      <c r="C7" s="54">
        <f>'4'!I7</f>
        <v>75</v>
      </c>
      <c r="D7" s="44">
        <f t="shared" si="0"/>
        <v>125</v>
      </c>
      <c r="E7" s="45">
        <f t="shared" si="1"/>
        <v>15</v>
      </c>
      <c r="K7" s="11"/>
    </row>
    <row r="8" spans="1:11" s="3" customFormat="1" ht="45.75" customHeight="1" x14ac:dyDescent="0.25">
      <c r="A8" s="13" t="s">
        <v>16</v>
      </c>
      <c r="B8" s="54">
        <f>'4'!K7</f>
        <v>38</v>
      </c>
      <c r="C8" s="54">
        <f>'4'!L7</f>
        <v>52</v>
      </c>
      <c r="D8" s="44">
        <f t="shared" si="0"/>
        <v>136.84210526315789</v>
      </c>
      <c r="E8" s="45">
        <f t="shared" si="1"/>
        <v>14</v>
      </c>
      <c r="K8" s="11"/>
    </row>
    <row r="9" spans="1:11" s="3" customFormat="1" ht="55.5" customHeight="1" x14ac:dyDescent="0.25">
      <c r="A9" s="13" t="s">
        <v>51</v>
      </c>
      <c r="B9" s="54">
        <f>'4'!N7</f>
        <v>1389</v>
      </c>
      <c r="C9" s="54">
        <f>'4'!O7</f>
        <v>1609</v>
      </c>
      <c r="D9" s="44">
        <f t="shared" si="0"/>
        <v>115.83873290136789</v>
      </c>
      <c r="E9" s="45">
        <f t="shared" si="1"/>
        <v>220</v>
      </c>
      <c r="K9" s="11"/>
    </row>
    <row r="10" spans="1:11" s="3" customFormat="1" ht="12.75" customHeight="1" x14ac:dyDescent="0.25">
      <c r="A10" s="85" t="s">
        <v>4</v>
      </c>
      <c r="B10" s="86"/>
      <c r="C10" s="86"/>
      <c r="D10" s="86"/>
      <c r="E10" s="86"/>
      <c r="K10" s="11"/>
    </row>
    <row r="11" spans="1:11" s="3" customFormat="1" ht="15" customHeight="1" x14ac:dyDescent="0.25">
      <c r="A11" s="87"/>
      <c r="B11" s="88"/>
      <c r="C11" s="88"/>
      <c r="D11" s="88"/>
      <c r="E11" s="88"/>
      <c r="K11" s="11"/>
    </row>
    <row r="12" spans="1:11" s="3" customFormat="1" ht="20.25" customHeight="1" x14ac:dyDescent="0.25">
      <c r="A12" s="89" t="s">
        <v>0</v>
      </c>
      <c r="B12" s="91" t="s">
        <v>65</v>
      </c>
      <c r="C12" s="91" t="s">
        <v>66</v>
      </c>
      <c r="D12" s="92" t="s">
        <v>1</v>
      </c>
      <c r="E12" s="93"/>
      <c r="K12" s="11"/>
    </row>
    <row r="13" spans="1:11" ht="35.25" customHeight="1" x14ac:dyDescent="0.2">
      <c r="A13" s="90"/>
      <c r="B13" s="91"/>
      <c r="C13" s="91"/>
      <c r="D13" s="4" t="s">
        <v>2</v>
      </c>
      <c r="E13" s="5" t="s">
        <v>54</v>
      </c>
      <c r="K13" s="11"/>
    </row>
    <row r="14" spans="1:11" ht="25.5" customHeight="1" x14ac:dyDescent="0.2">
      <c r="A14" s="1" t="s">
        <v>48</v>
      </c>
      <c r="B14" s="55">
        <f>'4'!Q7</f>
        <v>745</v>
      </c>
      <c r="C14" s="55">
        <f>'4'!R7</f>
        <v>756</v>
      </c>
      <c r="D14" s="44">
        <f t="shared" ref="D14:D15" si="2">C14/B14%</f>
        <v>101.47651006711409</v>
      </c>
      <c r="E14" s="45">
        <f t="shared" ref="E14:E15" si="3">C14-B14</f>
        <v>11</v>
      </c>
      <c r="K14" s="11"/>
    </row>
    <row r="15" spans="1:11" ht="33.75" customHeight="1" x14ac:dyDescent="0.2">
      <c r="A15" s="1" t="s">
        <v>52</v>
      </c>
      <c r="B15" s="55">
        <f>'4'!T7</f>
        <v>680</v>
      </c>
      <c r="C15" s="55">
        <f>'4'!U7</f>
        <v>680</v>
      </c>
      <c r="D15" s="44">
        <f t="shared" si="2"/>
        <v>100</v>
      </c>
      <c r="E15" s="45">
        <f t="shared" si="3"/>
        <v>0</v>
      </c>
      <c r="K15" s="11"/>
    </row>
  </sheetData>
  <mergeCells count="10">
    <mergeCell ref="A1:E1"/>
    <mergeCell ref="B2:B3"/>
    <mergeCell ref="C2:C3"/>
    <mergeCell ref="D2:E2"/>
    <mergeCell ref="A10:E11"/>
    <mergeCell ref="A12:A13"/>
    <mergeCell ref="B12:B13"/>
    <mergeCell ref="C12:C13"/>
    <mergeCell ref="D12:E12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Z84"/>
  <sheetViews>
    <sheetView view="pageBreakPreview" zoomScale="87" zoomScaleNormal="75" zoomScaleSheetLayoutView="87" workbookViewId="0">
      <pane xSplit="1" ySplit="6" topLeftCell="B7" activePane="bottomRight" state="frozen"/>
      <selection activeCell="C7" sqref="C7"/>
      <selection pane="topRight" activeCell="C7" sqref="C7"/>
      <selection pane="bottomLeft" activeCell="C7" sqref="C7"/>
      <selection pane="bottomRight" activeCell="F2" sqref="F2"/>
    </sheetView>
  </sheetViews>
  <sheetFormatPr defaultRowHeight="14.25" x14ac:dyDescent="0.2"/>
  <cols>
    <col min="1" max="1" width="29.140625" style="35" customWidth="1"/>
    <col min="2" max="2" width="9.7109375" style="35" customWidth="1"/>
    <col min="3" max="3" width="8.28515625" style="35" customWidth="1"/>
    <col min="4" max="4" width="7.42578125" style="35" customWidth="1"/>
    <col min="5" max="5" width="8.85546875" style="35" customWidth="1"/>
    <col min="6" max="6" width="8.7109375" style="35" customWidth="1"/>
    <col min="7" max="7" width="7.42578125" style="35" customWidth="1"/>
    <col min="8" max="9" width="8.28515625" style="35" customWidth="1"/>
    <col min="10" max="10" width="9" style="35" customWidth="1"/>
    <col min="11" max="11" width="7.85546875" style="35" customWidth="1"/>
    <col min="12" max="12" width="8.28515625" style="35" customWidth="1"/>
    <col min="13" max="13" width="8.140625" style="35" customWidth="1"/>
    <col min="14" max="14" width="8.42578125" style="35" customWidth="1"/>
    <col min="15" max="16" width="8.140625" style="35" customWidth="1"/>
    <col min="17" max="17" width="7.140625" style="35" customWidth="1"/>
    <col min="18" max="18" width="8" style="35" customWidth="1"/>
    <col min="19" max="19" width="8.28515625" style="35" customWidth="1"/>
    <col min="20" max="20" width="8.140625" style="35" customWidth="1"/>
    <col min="21" max="21" width="7.5703125" style="35" customWidth="1"/>
    <col min="22" max="16384" width="9.140625" style="35"/>
  </cols>
  <sheetData>
    <row r="1" spans="1:26" s="20" customFormat="1" ht="54.75" customHeight="1" x14ac:dyDescent="0.25">
      <c r="A1" s="107" t="s">
        <v>77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6" s="23" customFormat="1" ht="14.2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42"/>
      <c r="K2" s="42"/>
      <c r="L2" s="21"/>
      <c r="M2" s="21"/>
      <c r="N2" s="22"/>
      <c r="O2" s="22"/>
      <c r="P2" s="22"/>
      <c r="R2" s="105"/>
      <c r="S2" s="105"/>
      <c r="T2" s="103" t="s">
        <v>5</v>
      </c>
      <c r="U2" s="103"/>
    </row>
    <row r="3" spans="1:26" s="24" customFormat="1" ht="67.5" customHeight="1" x14ac:dyDescent="0.25">
      <c r="A3" s="106"/>
      <c r="B3" s="97" t="s">
        <v>72</v>
      </c>
      <c r="C3" s="97"/>
      <c r="D3" s="97"/>
      <c r="E3" s="97" t="s">
        <v>75</v>
      </c>
      <c r="F3" s="97"/>
      <c r="G3" s="97"/>
      <c r="H3" s="97" t="s">
        <v>7</v>
      </c>
      <c r="I3" s="97"/>
      <c r="J3" s="97"/>
      <c r="K3" s="97" t="s">
        <v>8</v>
      </c>
      <c r="L3" s="97"/>
      <c r="M3" s="97"/>
      <c r="N3" s="98" t="s">
        <v>6</v>
      </c>
      <c r="O3" s="99"/>
      <c r="P3" s="100"/>
      <c r="Q3" s="97" t="s">
        <v>9</v>
      </c>
      <c r="R3" s="97"/>
      <c r="S3" s="97"/>
      <c r="T3" s="97" t="s">
        <v>76</v>
      </c>
      <c r="U3" s="97"/>
      <c r="V3" s="97"/>
    </row>
    <row r="4" spans="1:26" s="25" customFormat="1" ht="19.5" customHeight="1" x14ac:dyDescent="0.25">
      <c r="A4" s="106"/>
      <c r="B4" s="101" t="s">
        <v>12</v>
      </c>
      <c r="C4" s="101" t="s">
        <v>21</v>
      </c>
      <c r="D4" s="102" t="s">
        <v>2</v>
      </c>
      <c r="E4" s="101" t="s">
        <v>12</v>
      </c>
      <c r="F4" s="101" t="s">
        <v>21</v>
      </c>
      <c r="G4" s="102" t="s">
        <v>2</v>
      </c>
      <c r="H4" s="101" t="s">
        <v>12</v>
      </c>
      <c r="I4" s="101" t="s">
        <v>21</v>
      </c>
      <c r="J4" s="102" t="s">
        <v>2</v>
      </c>
      <c r="K4" s="101" t="s">
        <v>12</v>
      </c>
      <c r="L4" s="101" t="s">
        <v>21</v>
      </c>
      <c r="M4" s="102" t="s">
        <v>2</v>
      </c>
      <c r="N4" s="101" t="s">
        <v>12</v>
      </c>
      <c r="O4" s="101" t="s">
        <v>21</v>
      </c>
      <c r="P4" s="102" t="s">
        <v>2</v>
      </c>
      <c r="Q4" s="101" t="s">
        <v>12</v>
      </c>
      <c r="R4" s="101" t="s">
        <v>21</v>
      </c>
      <c r="S4" s="102" t="s">
        <v>2</v>
      </c>
      <c r="T4" s="101" t="s">
        <v>12</v>
      </c>
      <c r="U4" s="101" t="s">
        <v>21</v>
      </c>
      <c r="V4" s="102" t="s">
        <v>2</v>
      </c>
    </row>
    <row r="5" spans="1:26" s="25" customFormat="1" ht="6" customHeight="1" x14ac:dyDescent="0.25">
      <c r="A5" s="106"/>
      <c r="B5" s="101"/>
      <c r="C5" s="101"/>
      <c r="D5" s="102"/>
      <c r="E5" s="101"/>
      <c r="F5" s="101"/>
      <c r="G5" s="102"/>
      <c r="H5" s="101"/>
      <c r="I5" s="101"/>
      <c r="J5" s="102"/>
      <c r="K5" s="101"/>
      <c r="L5" s="101"/>
      <c r="M5" s="102"/>
      <c r="N5" s="101"/>
      <c r="O5" s="101"/>
      <c r="P5" s="102"/>
      <c r="Q5" s="101"/>
      <c r="R5" s="101"/>
      <c r="S5" s="102"/>
      <c r="T5" s="101"/>
      <c r="U5" s="101"/>
      <c r="V5" s="102"/>
    </row>
    <row r="6" spans="1:26" s="41" customFormat="1" ht="11.25" customHeight="1" x14ac:dyDescent="0.2">
      <c r="A6" s="39" t="s">
        <v>3</v>
      </c>
      <c r="B6" s="40">
        <v>1</v>
      </c>
      <c r="C6" s="40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72">
        <v>11</v>
      </c>
      <c r="M6" s="72">
        <v>12</v>
      </c>
      <c r="N6" s="72">
        <v>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  <c r="U6" s="72">
        <v>20</v>
      </c>
      <c r="V6" s="72">
        <v>21</v>
      </c>
    </row>
    <row r="7" spans="1:26" s="28" customFormat="1" ht="18" customHeight="1" x14ac:dyDescent="0.25">
      <c r="A7" s="46" t="s">
        <v>22</v>
      </c>
      <c r="B7" s="26">
        <f>SUM(B8:B28)</f>
        <v>1590</v>
      </c>
      <c r="C7" s="26">
        <f>SUM(C8:C28)</f>
        <v>1795</v>
      </c>
      <c r="D7" s="52">
        <f>IF(B7=0,0,C7/B7)*100</f>
        <v>112.8930817610063</v>
      </c>
      <c r="E7" s="26">
        <f>SUM(E8:E28)</f>
        <v>284</v>
      </c>
      <c r="F7" s="26">
        <f>SUM(F8:F28)</f>
        <v>290</v>
      </c>
      <c r="G7" s="52">
        <f>IF(E7=0,0,F7/E7)*100</f>
        <v>102.11267605633803</v>
      </c>
      <c r="H7" s="26">
        <f>SUM(H8:H28)</f>
        <v>60</v>
      </c>
      <c r="I7" s="26">
        <f>SUM(I8:I28)</f>
        <v>75</v>
      </c>
      <c r="J7" s="52">
        <f>IF(H7=0,0,I7/H7)*100</f>
        <v>125</v>
      </c>
      <c r="K7" s="26">
        <f>SUM(K8:K28)</f>
        <v>38</v>
      </c>
      <c r="L7" s="80">
        <f>SUM(L8:L28)</f>
        <v>52</v>
      </c>
      <c r="M7" s="52">
        <f>IF(K7=0,0,L7/K7)*100</f>
        <v>136.84210526315789</v>
      </c>
      <c r="N7" s="26">
        <f>SUM(N8:N28)</f>
        <v>1389</v>
      </c>
      <c r="O7" s="26">
        <f>SUM(O8:O28)</f>
        <v>1609</v>
      </c>
      <c r="P7" s="52">
        <f>IF(N7=0,0,O7/N7)*100</f>
        <v>115.83873290136788</v>
      </c>
      <c r="Q7" s="26">
        <f>SUM(Q8:Q28)</f>
        <v>745</v>
      </c>
      <c r="R7" s="26">
        <f>SUM(R8:R28)</f>
        <v>756</v>
      </c>
      <c r="S7" s="52">
        <f>IF(Q7=0,0,R7/Q7)*100</f>
        <v>101.47651006711409</v>
      </c>
      <c r="T7" s="26">
        <f>SUM(T8:T28)</f>
        <v>680</v>
      </c>
      <c r="U7" s="26">
        <f>SUM(U8:U28)</f>
        <v>680</v>
      </c>
      <c r="V7" s="52">
        <f>IF(T7=0,0,U7/T7)*100</f>
        <v>100</v>
      </c>
      <c r="W7" s="27"/>
      <c r="Z7" s="31"/>
    </row>
    <row r="8" spans="1:26" s="31" customFormat="1" ht="18" customHeight="1" x14ac:dyDescent="0.25">
      <c r="A8" s="47" t="s">
        <v>23</v>
      </c>
      <c r="B8" s="29">
        <v>83</v>
      </c>
      <c r="C8" s="29">
        <f>[8]Шаблон!$D8</f>
        <v>108</v>
      </c>
      <c r="D8" s="53">
        <f t="shared" ref="D8:D28" si="0">IF(B8=0,0,C8/B8)*100</f>
        <v>130.12048192771084</v>
      </c>
      <c r="E8" s="29">
        <v>17</v>
      </c>
      <c r="F8" s="29">
        <f>[8]Шаблон!$F8+[9]Шаблон!$D8</f>
        <v>19</v>
      </c>
      <c r="G8" s="53">
        <f t="shared" ref="G8:G28" si="1">IF(E8=0,0,F8/E8)*100</f>
        <v>111.76470588235294</v>
      </c>
      <c r="H8" s="29">
        <v>6</v>
      </c>
      <c r="I8" s="29">
        <f>[8]Шаблон!$J8</f>
        <v>5</v>
      </c>
      <c r="J8" s="53">
        <f t="shared" ref="J8:J28" si="2">IF(H8=0,0,I8/H8)*100</f>
        <v>83.333333333333343</v>
      </c>
      <c r="K8" s="29">
        <v>2</v>
      </c>
      <c r="L8" s="81">
        <f>[8]Шаблон!$K8+[8]Шаблон!$L8+[9]Шаблон!$G8</f>
        <v>6</v>
      </c>
      <c r="M8" s="53">
        <f t="shared" ref="M8:M28" si="3">IF(K8=0,0,L8/K8)*100</f>
        <v>300</v>
      </c>
      <c r="N8" s="29">
        <v>80</v>
      </c>
      <c r="O8" s="43">
        <f>'[7]1'!$E11</f>
        <v>104</v>
      </c>
      <c r="P8" s="53">
        <f t="shared" ref="P8:P28" si="4">IF(N8=0,0,O8/N8)*100</f>
        <v>130</v>
      </c>
      <c r="Q8" s="29">
        <v>35</v>
      </c>
      <c r="R8" s="43">
        <f>[8]Шаблон!$P8</f>
        <v>40</v>
      </c>
      <c r="S8" s="53">
        <f t="shared" ref="S8:S28" si="5">IF(Q8=0,0,R8/Q8)*100</f>
        <v>114.28571428571428</v>
      </c>
      <c r="T8" s="29">
        <v>34</v>
      </c>
      <c r="U8" s="43">
        <f>[8]Шаблон!$T8</f>
        <v>39</v>
      </c>
      <c r="V8" s="53">
        <f t="shared" ref="V8:V28" si="6">IF(T8=0,0,U8/T8)*100</f>
        <v>114.70588235294117</v>
      </c>
      <c r="W8" s="27"/>
      <c r="X8" s="30"/>
    </row>
    <row r="9" spans="1:26" s="32" customFormat="1" ht="18" customHeight="1" x14ac:dyDescent="0.25">
      <c r="A9" s="48" t="s">
        <v>24</v>
      </c>
      <c r="B9" s="29">
        <v>43</v>
      </c>
      <c r="C9" s="78">
        <f>[8]Шаблон!$D9</f>
        <v>56</v>
      </c>
      <c r="D9" s="53">
        <f t="shared" si="0"/>
        <v>130.23255813953489</v>
      </c>
      <c r="E9" s="29">
        <v>3</v>
      </c>
      <c r="F9" s="78">
        <f>[8]Шаблон!$F9+[9]Шаблон!$D9</f>
        <v>10</v>
      </c>
      <c r="G9" s="53">
        <f t="shared" si="1"/>
        <v>333.33333333333337</v>
      </c>
      <c r="H9" s="29">
        <v>0</v>
      </c>
      <c r="I9" s="78">
        <f>[8]Шаблон!$J9</f>
        <v>3</v>
      </c>
      <c r="J9" s="53">
        <f t="shared" si="2"/>
        <v>0</v>
      </c>
      <c r="K9" s="29">
        <v>0</v>
      </c>
      <c r="L9" s="81">
        <f>[8]Шаблон!$K9+[8]Шаблон!$L9+[9]Шаблон!$G9</f>
        <v>1</v>
      </c>
      <c r="M9" s="53">
        <f t="shared" si="3"/>
        <v>0</v>
      </c>
      <c r="N9" s="29">
        <v>42</v>
      </c>
      <c r="O9" s="43">
        <f>'[7]1'!$E12</f>
        <v>47</v>
      </c>
      <c r="P9" s="53">
        <f t="shared" si="4"/>
        <v>111.90476190476191</v>
      </c>
      <c r="Q9" s="29">
        <v>27</v>
      </c>
      <c r="R9" s="43">
        <f>[8]Шаблон!$P9</f>
        <v>22</v>
      </c>
      <c r="S9" s="53">
        <f t="shared" si="5"/>
        <v>81.481481481481481</v>
      </c>
      <c r="T9" s="29">
        <v>25</v>
      </c>
      <c r="U9" s="43">
        <f>[8]Шаблон!$T9</f>
        <v>19</v>
      </c>
      <c r="V9" s="53">
        <f t="shared" si="6"/>
        <v>76</v>
      </c>
      <c r="W9" s="27"/>
      <c r="X9" s="30"/>
    </row>
    <row r="10" spans="1:26" s="31" customFormat="1" ht="18" customHeight="1" x14ac:dyDescent="0.25">
      <c r="A10" s="48" t="s">
        <v>25</v>
      </c>
      <c r="B10" s="29">
        <v>45</v>
      </c>
      <c r="C10" s="78">
        <f>[8]Шаблон!$D10</f>
        <v>38</v>
      </c>
      <c r="D10" s="53">
        <f t="shared" si="0"/>
        <v>84.444444444444443</v>
      </c>
      <c r="E10" s="29">
        <v>7</v>
      </c>
      <c r="F10" s="78">
        <f>[8]Шаблон!$F10+[9]Шаблон!$D10</f>
        <v>5</v>
      </c>
      <c r="G10" s="53">
        <f t="shared" si="1"/>
        <v>71.428571428571431</v>
      </c>
      <c r="H10" s="29">
        <v>1</v>
      </c>
      <c r="I10" s="78">
        <f>[8]Шаблон!$J10</f>
        <v>0</v>
      </c>
      <c r="J10" s="53">
        <f t="shared" si="2"/>
        <v>0</v>
      </c>
      <c r="K10" s="29">
        <v>0</v>
      </c>
      <c r="L10" s="81">
        <f>[8]Шаблон!$K10+[8]Шаблон!$L10+[9]Шаблон!$G10</f>
        <v>1</v>
      </c>
      <c r="M10" s="53">
        <f t="shared" si="3"/>
        <v>0</v>
      </c>
      <c r="N10" s="29">
        <v>43</v>
      </c>
      <c r="O10" s="43">
        <f>'[7]1'!$E13</f>
        <v>36</v>
      </c>
      <c r="P10" s="53">
        <f t="shared" si="4"/>
        <v>83.720930232558146</v>
      </c>
      <c r="Q10" s="29">
        <v>19</v>
      </c>
      <c r="R10" s="43">
        <f>[8]Шаблон!$P10</f>
        <v>20</v>
      </c>
      <c r="S10" s="53">
        <f t="shared" si="5"/>
        <v>105.26315789473684</v>
      </c>
      <c r="T10" s="29">
        <v>16</v>
      </c>
      <c r="U10" s="43">
        <f>[8]Шаблон!$T10</f>
        <v>17</v>
      </c>
      <c r="V10" s="53">
        <f t="shared" si="6"/>
        <v>106.25</v>
      </c>
      <c r="W10" s="27"/>
      <c r="X10" s="30"/>
    </row>
    <row r="11" spans="1:26" s="31" customFormat="1" ht="18" customHeight="1" x14ac:dyDescent="0.25">
      <c r="A11" s="48" t="s">
        <v>26</v>
      </c>
      <c r="B11" s="29">
        <v>75</v>
      </c>
      <c r="C11" s="78">
        <f>[8]Шаблон!$D11</f>
        <v>79</v>
      </c>
      <c r="D11" s="53">
        <f t="shared" si="0"/>
        <v>105.33333333333333</v>
      </c>
      <c r="E11" s="29">
        <v>18</v>
      </c>
      <c r="F11" s="78">
        <f>[8]Шаблон!$F11+[9]Шаблон!$D11</f>
        <v>6</v>
      </c>
      <c r="G11" s="53">
        <f t="shared" si="1"/>
        <v>33.333333333333329</v>
      </c>
      <c r="H11" s="29">
        <v>6</v>
      </c>
      <c r="I11" s="78">
        <f>[8]Шаблон!$J11</f>
        <v>3</v>
      </c>
      <c r="J11" s="53">
        <f t="shared" si="2"/>
        <v>50</v>
      </c>
      <c r="K11" s="29">
        <v>0</v>
      </c>
      <c r="L11" s="81">
        <f>[8]Шаблон!$K11+[8]Шаблон!$L11+[9]Шаблон!$G11</f>
        <v>0</v>
      </c>
      <c r="M11" s="53">
        <f t="shared" si="3"/>
        <v>0</v>
      </c>
      <c r="N11" s="29">
        <v>71</v>
      </c>
      <c r="O11" s="43">
        <f>'[7]1'!$E14</f>
        <v>76</v>
      </c>
      <c r="P11" s="53">
        <f t="shared" si="4"/>
        <v>107.04225352112675</v>
      </c>
      <c r="Q11" s="29">
        <v>31</v>
      </c>
      <c r="R11" s="43">
        <f>[8]Шаблон!$P11</f>
        <v>43</v>
      </c>
      <c r="S11" s="53">
        <f t="shared" si="5"/>
        <v>138.70967741935485</v>
      </c>
      <c r="T11" s="29">
        <v>25</v>
      </c>
      <c r="U11" s="43">
        <f>[8]Шаблон!$T11</f>
        <v>40</v>
      </c>
      <c r="V11" s="53">
        <f t="shared" si="6"/>
        <v>160</v>
      </c>
      <c r="W11" s="27"/>
      <c r="X11" s="30"/>
    </row>
    <row r="12" spans="1:26" s="31" customFormat="1" ht="18" customHeight="1" x14ac:dyDescent="0.25">
      <c r="A12" s="48" t="s">
        <v>27</v>
      </c>
      <c r="B12" s="29">
        <v>37</v>
      </c>
      <c r="C12" s="78">
        <f>[8]Шаблон!$D12</f>
        <v>38</v>
      </c>
      <c r="D12" s="53">
        <f t="shared" si="0"/>
        <v>102.70270270270269</v>
      </c>
      <c r="E12" s="29">
        <v>12</v>
      </c>
      <c r="F12" s="78">
        <f>[8]Шаблон!$F12+[9]Шаблон!$D12</f>
        <v>9</v>
      </c>
      <c r="G12" s="53">
        <f t="shared" si="1"/>
        <v>75</v>
      </c>
      <c r="H12" s="29">
        <v>2</v>
      </c>
      <c r="I12" s="78">
        <f>[8]Шаблон!$J12</f>
        <v>3</v>
      </c>
      <c r="J12" s="53">
        <f t="shared" si="2"/>
        <v>150</v>
      </c>
      <c r="K12" s="29">
        <v>1</v>
      </c>
      <c r="L12" s="81">
        <f>[8]Шаблон!$K12+[8]Шаблон!$L12+[9]Шаблон!$G12</f>
        <v>1</v>
      </c>
      <c r="M12" s="53">
        <f t="shared" si="3"/>
        <v>100</v>
      </c>
      <c r="N12" s="29">
        <v>34</v>
      </c>
      <c r="O12" s="43">
        <f>'[7]1'!$E15</f>
        <v>36</v>
      </c>
      <c r="P12" s="53">
        <f t="shared" si="4"/>
        <v>105.88235294117648</v>
      </c>
      <c r="Q12" s="29">
        <v>16</v>
      </c>
      <c r="R12" s="43">
        <f>[8]Шаблон!$P12</f>
        <v>17</v>
      </c>
      <c r="S12" s="53">
        <f t="shared" si="5"/>
        <v>106.25</v>
      </c>
      <c r="T12" s="29">
        <v>14</v>
      </c>
      <c r="U12" s="43">
        <f>[8]Шаблон!$T12</f>
        <v>14</v>
      </c>
      <c r="V12" s="53">
        <f t="shared" si="6"/>
        <v>100</v>
      </c>
      <c r="W12" s="27"/>
      <c r="X12" s="30"/>
    </row>
    <row r="13" spans="1:26" s="31" customFormat="1" ht="18" customHeight="1" x14ac:dyDescent="0.25">
      <c r="A13" s="48" t="s">
        <v>28</v>
      </c>
      <c r="B13" s="29">
        <v>45</v>
      </c>
      <c r="C13" s="78">
        <f>[8]Шаблон!$D13</f>
        <v>49</v>
      </c>
      <c r="D13" s="53">
        <f t="shared" si="0"/>
        <v>108.88888888888889</v>
      </c>
      <c r="E13" s="29">
        <v>6</v>
      </c>
      <c r="F13" s="78">
        <f>[8]Шаблон!$F13+[9]Шаблон!$D13</f>
        <v>9</v>
      </c>
      <c r="G13" s="53">
        <f t="shared" si="1"/>
        <v>150</v>
      </c>
      <c r="H13" s="29">
        <v>1</v>
      </c>
      <c r="I13" s="78">
        <f>[8]Шаблон!$J13</f>
        <v>4</v>
      </c>
      <c r="J13" s="53">
        <f t="shared" si="2"/>
        <v>400</v>
      </c>
      <c r="K13" s="29">
        <v>0</v>
      </c>
      <c r="L13" s="81">
        <f>[8]Шаблон!$K13+[8]Шаблон!$L13+[9]Шаблон!$G13</f>
        <v>0</v>
      </c>
      <c r="M13" s="53">
        <f t="shared" si="3"/>
        <v>0</v>
      </c>
      <c r="N13" s="29">
        <v>36</v>
      </c>
      <c r="O13" s="43">
        <f>'[7]1'!$E16</f>
        <v>41</v>
      </c>
      <c r="P13" s="53">
        <f t="shared" si="4"/>
        <v>113.88888888888889</v>
      </c>
      <c r="Q13" s="29">
        <v>22</v>
      </c>
      <c r="R13" s="43">
        <f>[8]Шаблон!$P13</f>
        <v>21</v>
      </c>
      <c r="S13" s="53">
        <f t="shared" si="5"/>
        <v>95.454545454545453</v>
      </c>
      <c r="T13" s="29">
        <v>19</v>
      </c>
      <c r="U13" s="43">
        <f>[8]Шаблон!$T13</f>
        <v>17</v>
      </c>
      <c r="V13" s="53">
        <f t="shared" si="6"/>
        <v>89.473684210526315</v>
      </c>
      <c r="W13" s="27"/>
      <c r="X13" s="30"/>
    </row>
    <row r="14" spans="1:26" s="31" customFormat="1" ht="18" customHeight="1" x14ac:dyDescent="0.25">
      <c r="A14" s="48" t="s">
        <v>29</v>
      </c>
      <c r="B14" s="29">
        <v>13</v>
      </c>
      <c r="C14" s="78">
        <f>[8]Шаблон!$D14</f>
        <v>30</v>
      </c>
      <c r="D14" s="53">
        <f t="shared" si="0"/>
        <v>230.76923076923075</v>
      </c>
      <c r="E14" s="29">
        <v>1</v>
      </c>
      <c r="F14" s="78">
        <f>[8]Шаблон!$F14+[9]Шаблон!$D14</f>
        <v>3</v>
      </c>
      <c r="G14" s="53">
        <f t="shared" si="1"/>
        <v>300</v>
      </c>
      <c r="H14" s="29">
        <v>1</v>
      </c>
      <c r="I14" s="78">
        <f>[8]Шаблон!$J14</f>
        <v>1</v>
      </c>
      <c r="J14" s="53">
        <f t="shared" si="2"/>
        <v>100</v>
      </c>
      <c r="K14" s="29">
        <v>0</v>
      </c>
      <c r="L14" s="81">
        <f>[8]Шаблон!$K14+[8]Шаблон!$L14+[9]Шаблон!$G14</f>
        <v>0</v>
      </c>
      <c r="M14" s="53">
        <f t="shared" si="3"/>
        <v>0</v>
      </c>
      <c r="N14" s="29">
        <v>11</v>
      </c>
      <c r="O14" s="43">
        <f>'[7]1'!$E17</f>
        <v>27</v>
      </c>
      <c r="P14" s="53">
        <f t="shared" si="4"/>
        <v>245.45454545454547</v>
      </c>
      <c r="Q14" s="29">
        <v>6</v>
      </c>
      <c r="R14" s="43">
        <f>[8]Шаблон!$P14</f>
        <v>18</v>
      </c>
      <c r="S14" s="53">
        <f t="shared" si="5"/>
        <v>300</v>
      </c>
      <c r="T14" s="29">
        <v>6</v>
      </c>
      <c r="U14" s="43">
        <f>[8]Шаблон!$T14</f>
        <v>17</v>
      </c>
      <c r="V14" s="53">
        <f t="shared" si="6"/>
        <v>283.33333333333337</v>
      </c>
      <c r="W14" s="27"/>
      <c r="X14" s="30"/>
    </row>
    <row r="15" spans="1:26" s="31" customFormat="1" ht="18" customHeight="1" x14ac:dyDescent="0.25">
      <c r="A15" s="48" t="s">
        <v>30</v>
      </c>
      <c r="B15" s="29">
        <v>53</v>
      </c>
      <c r="C15" s="78">
        <f>[8]Шаблон!$D15</f>
        <v>51</v>
      </c>
      <c r="D15" s="53">
        <f t="shared" si="0"/>
        <v>96.226415094339629</v>
      </c>
      <c r="E15" s="29">
        <v>8</v>
      </c>
      <c r="F15" s="78">
        <f>[8]Шаблон!$F15+[9]Шаблон!$D15</f>
        <v>9</v>
      </c>
      <c r="G15" s="53">
        <f t="shared" si="1"/>
        <v>112.5</v>
      </c>
      <c r="H15" s="29">
        <v>2</v>
      </c>
      <c r="I15" s="78">
        <f>[8]Шаблон!$J15</f>
        <v>4</v>
      </c>
      <c r="J15" s="53">
        <f t="shared" si="2"/>
        <v>200</v>
      </c>
      <c r="K15" s="29">
        <v>0</v>
      </c>
      <c r="L15" s="81">
        <f>[8]Шаблон!$K15+[8]Шаблон!$L15+[9]Шаблон!$G15</f>
        <v>0</v>
      </c>
      <c r="M15" s="53">
        <f t="shared" si="3"/>
        <v>0</v>
      </c>
      <c r="N15" s="29">
        <v>48</v>
      </c>
      <c r="O15" s="43">
        <f>'[7]1'!$E18</f>
        <v>41</v>
      </c>
      <c r="P15" s="53">
        <f t="shared" si="4"/>
        <v>85.416666666666657</v>
      </c>
      <c r="Q15" s="29">
        <v>26</v>
      </c>
      <c r="R15" s="43">
        <f>[8]Шаблон!$P15</f>
        <v>27</v>
      </c>
      <c r="S15" s="53">
        <f t="shared" si="5"/>
        <v>103.84615384615385</v>
      </c>
      <c r="T15" s="29">
        <v>26</v>
      </c>
      <c r="U15" s="43">
        <f>[8]Шаблон!$T15</f>
        <v>22</v>
      </c>
      <c r="V15" s="53">
        <f t="shared" si="6"/>
        <v>84.615384615384613</v>
      </c>
      <c r="W15" s="27"/>
      <c r="X15" s="30"/>
    </row>
    <row r="16" spans="1:26" s="31" customFormat="1" ht="18" customHeight="1" x14ac:dyDescent="0.25">
      <c r="A16" s="48" t="s">
        <v>31</v>
      </c>
      <c r="B16" s="29">
        <v>51</v>
      </c>
      <c r="C16" s="78">
        <f>[8]Шаблон!$D16</f>
        <v>57</v>
      </c>
      <c r="D16" s="53">
        <f t="shared" si="0"/>
        <v>111.76470588235294</v>
      </c>
      <c r="E16" s="29">
        <v>5</v>
      </c>
      <c r="F16" s="78">
        <f>[8]Шаблон!$F16+[9]Шаблон!$D16</f>
        <v>15</v>
      </c>
      <c r="G16" s="53">
        <f t="shared" si="1"/>
        <v>300</v>
      </c>
      <c r="H16" s="29">
        <v>0</v>
      </c>
      <c r="I16" s="78">
        <f>[8]Шаблон!$J16</f>
        <v>2</v>
      </c>
      <c r="J16" s="53">
        <f t="shared" si="2"/>
        <v>0</v>
      </c>
      <c r="K16" s="29">
        <v>5</v>
      </c>
      <c r="L16" s="81">
        <f>[8]Шаблон!$K16+[8]Шаблон!$L16+[9]Шаблон!$G16</f>
        <v>0</v>
      </c>
      <c r="M16" s="53">
        <f t="shared" si="3"/>
        <v>0</v>
      </c>
      <c r="N16" s="29">
        <v>47</v>
      </c>
      <c r="O16" s="43">
        <f>'[7]1'!$E19</f>
        <v>57</v>
      </c>
      <c r="P16" s="53">
        <f t="shared" si="4"/>
        <v>121.27659574468086</v>
      </c>
      <c r="Q16" s="29">
        <v>25</v>
      </c>
      <c r="R16" s="43">
        <f>[8]Шаблон!$P16</f>
        <v>21</v>
      </c>
      <c r="S16" s="53">
        <f t="shared" si="5"/>
        <v>84</v>
      </c>
      <c r="T16" s="29">
        <v>24</v>
      </c>
      <c r="U16" s="43">
        <f>[8]Шаблон!$T16</f>
        <v>18</v>
      </c>
      <c r="V16" s="53">
        <f t="shared" si="6"/>
        <v>75</v>
      </c>
      <c r="W16" s="27"/>
      <c r="X16" s="30"/>
    </row>
    <row r="17" spans="1:24" s="31" customFormat="1" ht="18" customHeight="1" x14ac:dyDescent="0.25">
      <c r="A17" s="48" t="s">
        <v>32</v>
      </c>
      <c r="B17" s="29">
        <v>49</v>
      </c>
      <c r="C17" s="78">
        <f>[8]Шаблон!$D17</f>
        <v>52</v>
      </c>
      <c r="D17" s="53">
        <f t="shared" si="0"/>
        <v>106.12244897959184</v>
      </c>
      <c r="E17" s="29">
        <v>10</v>
      </c>
      <c r="F17" s="78">
        <f>[8]Шаблон!$F17+[9]Шаблон!$D17</f>
        <v>13</v>
      </c>
      <c r="G17" s="53">
        <f t="shared" si="1"/>
        <v>130</v>
      </c>
      <c r="H17" s="29">
        <v>2</v>
      </c>
      <c r="I17" s="78">
        <f>[8]Шаблон!$J17</f>
        <v>1</v>
      </c>
      <c r="J17" s="53">
        <f t="shared" si="2"/>
        <v>50</v>
      </c>
      <c r="K17" s="29">
        <v>0</v>
      </c>
      <c r="L17" s="81">
        <f>[8]Шаблон!$K17+[8]Шаблон!$L17+[9]Шаблон!$G17</f>
        <v>2</v>
      </c>
      <c r="M17" s="53">
        <f t="shared" si="3"/>
        <v>0</v>
      </c>
      <c r="N17" s="29">
        <v>39</v>
      </c>
      <c r="O17" s="43">
        <f>'[7]1'!$E20</f>
        <v>42</v>
      </c>
      <c r="P17" s="53">
        <f t="shared" si="4"/>
        <v>107.69230769230769</v>
      </c>
      <c r="Q17" s="29">
        <v>15</v>
      </c>
      <c r="R17" s="43">
        <f>[8]Шаблон!$P17</f>
        <v>23</v>
      </c>
      <c r="S17" s="53">
        <f t="shared" si="5"/>
        <v>153.33333333333334</v>
      </c>
      <c r="T17" s="29">
        <v>13</v>
      </c>
      <c r="U17" s="43">
        <f>[8]Шаблон!$T17</f>
        <v>21</v>
      </c>
      <c r="V17" s="53">
        <f t="shared" si="6"/>
        <v>161.53846153846155</v>
      </c>
      <c r="W17" s="27"/>
      <c r="X17" s="30"/>
    </row>
    <row r="18" spans="1:24" s="31" customFormat="1" ht="18" customHeight="1" x14ac:dyDescent="0.25">
      <c r="A18" s="48" t="s">
        <v>33</v>
      </c>
      <c r="B18" s="29">
        <v>53</v>
      </c>
      <c r="C18" s="78">
        <f>[8]Шаблон!$D18</f>
        <v>61</v>
      </c>
      <c r="D18" s="53">
        <f t="shared" si="0"/>
        <v>115.09433962264151</v>
      </c>
      <c r="E18" s="29">
        <v>8</v>
      </c>
      <c r="F18" s="78">
        <f>[8]Шаблон!$F18+[9]Шаблон!$D18</f>
        <v>11</v>
      </c>
      <c r="G18" s="53">
        <f t="shared" si="1"/>
        <v>137.5</v>
      </c>
      <c r="H18" s="29">
        <v>2</v>
      </c>
      <c r="I18" s="78">
        <f>[8]Шаблон!$J18</f>
        <v>2</v>
      </c>
      <c r="J18" s="53">
        <f t="shared" si="2"/>
        <v>100</v>
      </c>
      <c r="K18" s="29">
        <v>0</v>
      </c>
      <c r="L18" s="81">
        <f>[8]Шаблон!$K18+[8]Шаблон!$L18+[9]Шаблон!$G18</f>
        <v>1</v>
      </c>
      <c r="M18" s="53">
        <f t="shared" si="3"/>
        <v>0</v>
      </c>
      <c r="N18" s="29">
        <v>52</v>
      </c>
      <c r="O18" s="43">
        <f>'[7]1'!$E21</f>
        <v>51</v>
      </c>
      <c r="P18" s="53">
        <f t="shared" si="4"/>
        <v>98.076923076923066</v>
      </c>
      <c r="Q18" s="29">
        <v>30</v>
      </c>
      <c r="R18" s="43">
        <f>[8]Шаблон!$P18</f>
        <v>24</v>
      </c>
      <c r="S18" s="53">
        <f t="shared" si="5"/>
        <v>80</v>
      </c>
      <c r="T18" s="29">
        <v>29</v>
      </c>
      <c r="U18" s="43">
        <f>[8]Шаблон!$T18</f>
        <v>22</v>
      </c>
      <c r="V18" s="53">
        <f t="shared" si="6"/>
        <v>75.862068965517238</v>
      </c>
      <c r="W18" s="27"/>
      <c r="X18" s="30"/>
    </row>
    <row r="19" spans="1:24" s="31" customFormat="1" ht="18" customHeight="1" x14ac:dyDescent="0.25">
      <c r="A19" s="48" t="s">
        <v>34</v>
      </c>
      <c r="B19" s="29">
        <v>77</v>
      </c>
      <c r="C19" s="78">
        <f>[8]Шаблон!$D19</f>
        <v>98</v>
      </c>
      <c r="D19" s="53">
        <f t="shared" si="0"/>
        <v>127.27272727272727</v>
      </c>
      <c r="E19" s="29">
        <v>13</v>
      </c>
      <c r="F19" s="78">
        <f>[8]Шаблон!$F19+[9]Шаблон!$D19</f>
        <v>12</v>
      </c>
      <c r="G19" s="53">
        <f t="shared" si="1"/>
        <v>92.307692307692307</v>
      </c>
      <c r="H19" s="29">
        <v>2</v>
      </c>
      <c r="I19" s="78">
        <f>[8]Шаблон!$J19</f>
        <v>1</v>
      </c>
      <c r="J19" s="53">
        <f t="shared" si="2"/>
        <v>50</v>
      </c>
      <c r="K19" s="29">
        <v>1</v>
      </c>
      <c r="L19" s="81">
        <f>[8]Шаблон!$K19+[8]Шаблон!$L19+[9]Шаблон!$G19</f>
        <v>1</v>
      </c>
      <c r="M19" s="53">
        <f t="shared" si="3"/>
        <v>100</v>
      </c>
      <c r="N19" s="29">
        <v>73</v>
      </c>
      <c r="O19" s="43">
        <f>'[7]1'!$E22</f>
        <v>93</v>
      </c>
      <c r="P19" s="53">
        <f t="shared" si="4"/>
        <v>127.39726027397261</v>
      </c>
      <c r="Q19" s="29">
        <v>32</v>
      </c>
      <c r="R19" s="43">
        <f>[8]Шаблон!$P19</f>
        <v>50</v>
      </c>
      <c r="S19" s="53">
        <f t="shared" si="5"/>
        <v>156.25</v>
      </c>
      <c r="T19" s="29">
        <v>30</v>
      </c>
      <c r="U19" s="43">
        <f>[8]Шаблон!$T19</f>
        <v>50</v>
      </c>
      <c r="V19" s="53">
        <f t="shared" si="6"/>
        <v>166.66666666666669</v>
      </c>
      <c r="W19" s="27"/>
      <c r="X19" s="30"/>
    </row>
    <row r="20" spans="1:24" s="31" customFormat="1" ht="18" customHeight="1" x14ac:dyDescent="0.25">
      <c r="A20" s="48" t="s">
        <v>35</v>
      </c>
      <c r="B20" s="29">
        <v>20</v>
      </c>
      <c r="C20" s="78">
        <f>[8]Шаблон!$D20</f>
        <v>34</v>
      </c>
      <c r="D20" s="53">
        <f t="shared" si="0"/>
        <v>170</v>
      </c>
      <c r="E20" s="29">
        <v>4</v>
      </c>
      <c r="F20" s="78">
        <f>[8]Шаблон!$F20+[9]Шаблон!$D20</f>
        <v>8</v>
      </c>
      <c r="G20" s="53">
        <f t="shared" si="1"/>
        <v>200</v>
      </c>
      <c r="H20" s="29">
        <v>2</v>
      </c>
      <c r="I20" s="78">
        <f>[8]Шаблон!$J20</f>
        <v>3</v>
      </c>
      <c r="J20" s="53">
        <f t="shared" si="2"/>
        <v>150</v>
      </c>
      <c r="K20" s="29">
        <v>1</v>
      </c>
      <c r="L20" s="81">
        <f>[8]Шаблон!$K20+[8]Шаблон!$L20+[9]Шаблон!$G20</f>
        <v>7</v>
      </c>
      <c r="M20" s="53">
        <f t="shared" si="3"/>
        <v>700</v>
      </c>
      <c r="N20" s="29">
        <v>19</v>
      </c>
      <c r="O20" s="43">
        <f>'[7]1'!$E23</f>
        <v>26</v>
      </c>
      <c r="P20" s="53">
        <f t="shared" si="4"/>
        <v>136.84210526315789</v>
      </c>
      <c r="Q20" s="29">
        <v>9</v>
      </c>
      <c r="R20" s="43">
        <f>[8]Шаблон!$P20</f>
        <v>15</v>
      </c>
      <c r="S20" s="53">
        <f t="shared" si="5"/>
        <v>166.66666666666669</v>
      </c>
      <c r="T20" s="29">
        <v>8</v>
      </c>
      <c r="U20" s="43">
        <f>[8]Шаблон!$T20</f>
        <v>14</v>
      </c>
      <c r="V20" s="53">
        <f t="shared" si="6"/>
        <v>175</v>
      </c>
      <c r="W20" s="27"/>
      <c r="X20" s="30"/>
    </row>
    <row r="21" spans="1:24" s="31" customFormat="1" ht="18" customHeight="1" x14ac:dyDescent="0.25">
      <c r="A21" s="48" t="s">
        <v>36</v>
      </c>
      <c r="B21" s="29">
        <v>34</v>
      </c>
      <c r="C21" s="78">
        <f>[8]Шаблон!$D21</f>
        <v>30</v>
      </c>
      <c r="D21" s="53">
        <f t="shared" si="0"/>
        <v>88.235294117647058</v>
      </c>
      <c r="E21" s="29">
        <v>3</v>
      </c>
      <c r="F21" s="78">
        <f>[8]Шаблон!$F21+[9]Шаблон!$D21</f>
        <v>5</v>
      </c>
      <c r="G21" s="53">
        <f t="shared" si="1"/>
        <v>166.66666666666669</v>
      </c>
      <c r="H21" s="29">
        <v>3</v>
      </c>
      <c r="I21" s="78">
        <f>[8]Шаблон!$J21</f>
        <v>2</v>
      </c>
      <c r="J21" s="53">
        <f t="shared" si="2"/>
        <v>66.666666666666657</v>
      </c>
      <c r="K21" s="29">
        <v>2</v>
      </c>
      <c r="L21" s="81">
        <f>[8]Шаблон!$K21+[8]Шаблон!$L21+[9]Шаблон!$G21</f>
        <v>3</v>
      </c>
      <c r="M21" s="53">
        <f t="shared" si="3"/>
        <v>150</v>
      </c>
      <c r="N21" s="29">
        <v>26</v>
      </c>
      <c r="O21" s="43">
        <f>'[7]1'!$E24</f>
        <v>28</v>
      </c>
      <c r="P21" s="53">
        <f t="shared" si="4"/>
        <v>107.69230769230769</v>
      </c>
      <c r="Q21" s="29">
        <v>13</v>
      </c>
      <c r="R21" s="43">
        <f>[8]Шаблон!$P21</f>
        <v>12</v>
      </c>
      <c r="S21" s="53">
        <f t="shared" si="5"/>
        <v>92.307692307692307</v>
      </c>
      <c r="T21" s="29">
        <v>12</v>
      </c>
      <c r="U21" s="43">
        <f>[8]Шаблон!$T21</f>
        <v>12</v>
      </c>
      <c r="V21" s="53">
        <f t="shared" si="6"/>
        <v>100</v>
      </c>
      <c r="W21" s="27"/>
      <c r="X21" s="30"/>
    </row>
    <row r="22" spans="1:24" s="31" customFormat="1" ht="18" customHeight="1" x14ac:dyDescent="0.25">
      <c r="A22" s="48" t="s">
        <v>37</v>
      </c>
      <c r="B22" s="29">
        <v>29</v>
      </c>
      <c r="C22" s="78">
        <f>[8]Шаблон!$D22</f>
        <v>33</v>
      </c>
      <c r="D22" s="53">
        <f t="shared" si="0"/>
        <v>113.79310344827587</v>
      </c>
      <c r="E22" s="29">
        <v>6</v>
      </c>
      <c r="F22" s="78">
        <f>[8]Шаблон!$F22+[9]Шаблон!$D22</f>
        <v>5</v>
      </c>
      <c r="G22" s="53">
        <f t="shared" si="1"/>
        <v>83.333333333333343</v>
      </c>
      <c r="H22" s="29">
        <v>2</v>
      </c>
      <c r="I22" s="78">
        <f>[8]Шаблон!$J22</f>
        <v>0</v>
      </c>
      <c r="J22" s="53">
        <f t="shared" si="2"/>
        <v>0</v>
      </c>
      <c r="K22" s="29">
        <v>1</v>
      </c>
      <c r="L22" s="81">
        <f>[8]Шаблон!$K22+[8]Шаблон!$L22+[9]Шаблон!$G22</f>
        <v>0</v>
      </c>
      <c r="M22" s="53">
        <f t="shared" si="3"/>
        <v>0</v>
      </c>
      <c r="N22" s="29">
        <v>27</v>
      </c>
      <c r="O22" s="43">
        <f>'[7]1'!$E25</f>
        <v>33</v>
      </c>
      <c r="P22" s="53">
        <f t="shared" si="4"/>
        <v>122.22222222222223</v>
      </c>
      <c r="Q22" s="29">
        <v>15</v>
      </c>
      <c r="R22" s="43">
        <f>[8]Шаблон!$P22</f>
        <v>14</v>
      </c>
      <c r="S22" s="53">
        <f t="shared" si="5"/>
        <v>93.333333333333329</v>
      </c>
      <c r="T22" s="29">
        <v>12</v>
      </c>
      <c r="U22" s="43">
        <f>[8]Шаблон!$T22</f>
        <v>11</v>
      </c>
      <c r="V22" s="53">
        <f t="shared" si="6"/>
        <v>91.666666666666657</v>
      </c>
      <c r="W22" s="27"/>
      <c r="X22" s="30"/>
    </row>
    <row r="23" spans="1:24" s="31" customFormat="1" ht="18" customHeight="1" x14ac:dyDescent="0.25">
      <c r="A23" s="48" t="s">
        <v>38</v>
      </c>
      <c r="B23" s="29">
        <v>28</v>
      </c>
      <c r="C23" s="78">
        <f>[8]Шаблон!$D23</f>
        <v>43</v>
      </c>
      <c r="D23" s="53">
        <f t="shared" si="0"/>
        <v>153.57142857142858</v>
      </c>
      <c r="E23" s="29">
        <v>3</v>
      </c>
      <c r="F23" s="78">
        <f>[8]Шаблон!$F23+[9]Шаблон!$D23</f>
        <v>2</v>
      </c>
      <c r="G23" s="53">
        <f t="shared" si="1"/>
        <v>66.666666666666657</v>
      </c>
      <c r="H23" s="29">
        <v>0</v>
      </c>
      <c r="I23" s="78">
        <f>[8]Шаблон!$J23</f>
        <v>2</v>
      </c>
      <c r="J23" s="53">
        <f t="shared" si="2"/>
        <v>0</v>
      </c>
      <c r="K23" s="29">
        <v>0</v>
      </c>
      <c r="L23" s="81">
        <f>[8]Шаблон!$K23+[8]Шаблон!$L23+[9]Шаблон!$G23</f>
        <v>0</v>
      </c>
      <c r="M23" s="53">
        <f t="shared" si="3"/>
        <v>0</v>
      </c>
      <c r="N23" s="29">
        <v>25</v>
      </c>
      <c r="O23" s="43">
        <f>'[7]1'!$E26</f>
        <v>39</v>
      </c>
      <c r="P23" s="53">
        <f t="shared" si="4"/>
        <v>156</v>
      </c>
      <c r="Q23" s="29">
        <v>13</v>
      </c>
      <c r="R23" s="43">
        <f>[8]Шаблон!$P23</f>
        <v>23</v>
      </c>
      <c r="S23" s="53">
        <f t="shared" si="5"/>
        <v>176.92307692307691</v>
      </c>
      <c r="T23" s="29">
        <v>12</v>
      </c>
      <c r="U23" s="43">
        <f>[8]Шаблон!$T23</f>
        <v>21</v>
      </c>
      <c r="V23" s="53">
        <f t="shared" si="6"/>
        <v>175</v>
      </c>
      <c r="W23" s="27"/>
      <c r="X23" s="30"/>
    </row>
    <row r="24" spans="1:24" s="31" customFormat="1" ht="18" customHeight="1" x14ac:dyDescent="0.25">
      <c r="A24" s="48" t="s">
        <v>39</v>
      </c>
      <c r="B24" s="29">
        <v>32</v>
      </c>
      <c r="C24" s="78">
        <f>[8]Шаблон!$D24</f>
        <v>36</v>
      </c>
      <c r="D24" s="53">
        <f t="shared" si="0"/>
        <v>112.5</v>
      </c>
      <c r="E24" s="29">
        <v>5</v>
      </c>
      <c r="F24" s="78">
        <f>[8]Шаблон!$F24+[9]Шаблон!$D24</f>
        <v>4</v>
      </c>
      <c r="G24" s="53">
        <f t="shared" si="1"/>
        <v>80</v>
      </c>
      <c r="H24" s="29">
        <v>7</v>
      </c>
      <c r="I24" s="78">
        <f>[8]Шаблон!$J24</f>
        <v>4</v>
      </c>
      <c r="J24" s="53">
        <f t="shared" si="2"/>
        <v>57.142857142857139</v>
      </c>
      <c r="K24" s="29">
        <v>0</v>
      </c>
      <c r="L24" s="81">
        <f>[8]Шаблон!$K24+[8]Шаблон!$L24+[9]Шаблон!$G24</f>
        <v>6</v>
      </c>
      <c r="M24" s="53">
        <f t="shared" si="3"/>
        <v>0</v>
      </c>
      <c r="N24" s="29">
        <v>30</v>
      </c>
      <c r="O24" s="43">
        <f>'[7]1'!$E27</f>
        <v>29</v>
      </c>
      <c r="P24" s="53">
        <f t="shared" si="4"/>
        <v>96.666666666666671</v>
      </c>
      <c r="Q24" s="29">
        <v>20</v>
      </c>
      <c r="R24" s="43">
        <f>[8]Шаблон!$P24</f>
        <v>17</v>
      </c>
      <c r="S24" s="53">
        <f t="shared" si="5"/>
        <v>85</v>
      </c>
      <c r="T24" s="29">
        <v>19</v>
      </c>
      <c r="U24" s="43">
        <f>[8]Шаблон!$T24</f>
        <v>16</v>
      </c>
      <c r="V24" s="53">
        <f t="shared" si="6"/>
        <v>84.210526315789465</v>
      </c>
      <c r="W24" s="27"/>
      <c r="X24" s="30"/>
    </row>
    <row r="25" spans="1:24" s="31" customFormat="1" ht="18" customHeight="1" x14ac:dyDescent="0.25">
      <c r="A25" s="49" t="s">
        <v>40</v>
      </c>
      <c r="B25" s="29">
        <v>80</v>
      </c>
      <c r="C25" s="78">
        <f>[8]Шаблон!$D25</f>
        <v>81</v>
      </c>
      <c r="D25" s="53">
        <f t="shared" si="0"/>
        <v>101.25</v>
      </c>
      <c r="E25" s="29">
        <v>11</v>
      </c>
      <c r="F25" s="78">
        <f>[8]Шаблон!$F25+[9]Шаблон!$D25</f>
        <v>11</v>
      </c>
      <c r="G25" s="53">
        <f t="shared" si="1"/>
        <v>100</v>
      </c>
      <c r="H25" s="29">
        <v>5</v>
      </c>
      <c r="I25" s="78">
        <f>[8]Шаблон!$J25</f>
        <v>6</v>
      </c>
      <c r="J25" s="53">
        <f t="shared" si="2"/>
        <v>120</v>
      </c>
      <c r="K25" s="29">
        <v>3</v>
      </c>
      <c r="L25" s="81">
        <f>[8]Шаблон!$K25+[8]Шаблон!$L25+[9]Шаблон!$G25</f>
        <v>12</v>
      </c>
      <c r="M25" s="53">
        <f t="shared" si="3"/>
        <v>400</v>
      </c>
      <c r="N25" s="29">
        <v>72</v>
      </c>
      <c r="O25" s="43">
        <f>'[7]1'!$E28</f>
        <v>77</v>
      </c>
      <c r="P25" s="53">
        <f t="shared" si="4"/>
        <v>106.94444444444444</v>
      </c>
      <c r="Q25" s="29">
        <v>37</v>
      </c>
      <c r="R25" s="43">
        <f>[8]Шаблон!$P25</f>
        <v>33</v>
      </c>
      <c r="S25" s="53">
        <f t="shared" si="5"/>
        <v>89.189189189189193</v>
      </c>
      <c r="T25" s="29">
        <v>35</v>
      </c>
      <c r="U25" s="43">
        <f>[8]Шаблон!$T25</f>
        <v>29</v>
      </c>
      <c r="V25" s="53">
        <f t="shared" si="6"/>
        <v>82.857142857142861</v>
      </c>
      <c r="W25" s="27"/>
      <c r="X25" s="30"/>
    </row>
    <row r="26" spans="1:24" s="31" customFormat="1" ht="18" customHeight="1" x14ac:dyDescent="0.25">
      <c r="A26" s="48" t="s">
        <v>41</v>
      </c>
      <c r="B26" s="29">
        <v>451</v>
      </c>
      <c r="C26" s="78">
        <f>[8]Шаблон!$D26</f>
        <v>472</v>
      </c>
      <c r="D26" s="53">
        <f t="shared" si="0"/>
        <v>104.65631929046563</v>
      </c>
      <c r="E26" s="29">
        <v>78</v>
      </c>
      <c r="F26" s="78">
        <f>[8]Шаблон!$F26+[9]Шаблон!$D26</f>
        <v>60</v>
      </c>
      <c r="G26" s="53">
        <f t="shared" si="1"/>
        <v>76.923076923076934</v>
      </c>
      <c r="H26" s="29">
        <v>7</v>
      </c>
      <c r="I26" s="78">
        <f>[8]Шаблон!$J26</f>
        <v>11</v>
      </c>
      <c r="J26" s="53">
        <f t="shared" si="2"/>
        <v>157.14285714285714</v>
      </c>
      <c r="K26" s="29">
        <v>9</v>
      </c>
      <c r="L26" s="81">
        <f>[8]Шаблон!$K26+[8]Шаблон!$L26+[9]Шаблон!$G26</f>
        <v>1</v>
      </c>
      <c r="M26" s="53">
        <f t="shared" si="3"/>
        <v>11.111111111111111</v>
      </c>
      <c r="N26" s="29">
        <v>340</v>
      </c>
      <c r="O26" s="43">
        <f>'[7]1'!$E29</f>
        <v>383</v>
      </c>
      <c r="P26" s="53">
        <f t="shared" si="4"/>
        <v>112.64705882352941</v>
      </c>
      <c r="Q26" s="29">
        <v>234</v>
      </c>
      <c r="R26" s="43">
        <f>[8]Шаблон!$P26</f>
        <v>177</v>
      </c>
      <c r="S26" s="53">
        <f t="shared" si="5"/>
        <v>75.641025641025635</v>
      </c>
      <c r="T26" s="29">
        <v>214</v>
      </c>
      <c r="U26" s="43">
        <f>[8]Шаблон!$T26</f>
        <v>162</v>
      </c>
      <c r="V26" s="53">
        <f t="shared" si="6"/>
        <v>75.700934579439249</v>
      </c>
      <c r="W26" s="27"/>
      <c r="X26" s="30"/>
    </row>
    <row r="27" spans="1:24" s="31" customFormat="1" ht="18" customHeight="1" x14ac:dyDescent="0.25">
      <c r="A27" s="48" t="s">
        <v>42</v>
      </c>
      <c r="B27" s="29">
        <v>159</v>
      </c>
      <c r="C27" s="78">
        <f>[8]Шаблон!$D27</f>
        <v>217</v>
      </c>
      <c r="D27" s="53">
        <f t="shared" si="0"/>
        <v>136.47798742138363</v>
      </c>
      <c r="E27" s="29">
        <v>33</v>
      </c>
      <c r="F27" s="78">
        <f>[8]Шаблон!$F27+[9]Шаблон!$D27</f>
        <v>46</v>
      </c>
      <c r="G27" s="53">
        <f t="shared" si="1"/>
        <v>139.39393939393941</v>
      </c>
      <c r="H27" s="29">
        <v>6</v>
      </c>
      <c r="I27" s="78">
        <f>[8]Шаблон!$J27</f>
        <v>12</v>
      </c>
      <c r="J27" s="53">
        <f t="shared" si="2"/>
        <v>200</v>
      </c>
      <c r="K27" s="29">
        <v>5</v>
      </c>
      <c r="L27" s="81">
        <f>[8]Шаблон!$K27+[8]Шаблон!$L27+[9]Шаблон!$G27</f>
        <v>10</v>
      </c>
      <c r="M27" s="53">
        <f t="shared" si="3"/>
        <v>200</v>
      </c>
      <c r="N27" s="29">
        <v>146</v>
      </c>
      <c r="O27" s="43">
        <f>'[7]1'!$E30</f>
        <v>212</v>
      </c>
      <c r="P27" s="53">
        <f t="shared" si="4"/>
        <v>145.20547945205479</v>
      </c>
      <c r="Q27" s="29">
        <v>64</v>
      </c>
      <c r="R27" s="43">
        <f>[8]Шаблон!$P27</f>
        <v>93</v>
      </c>
      <c r="S27" s="53">
        <f t="shared" si="5"/>
        <v>145.3125</v>
      </c>
      <c r="T27" s="29">
        <v>57</v>
      </c>
      <c r="U27" s="43">
        <f>[8]Шаблон!$T27</f>
        <v>77</v>
      </c>
      <c r="V27" s="53">
        <f t="shared" si="6"/>
        <v>135.08771929824562</v>
      </c>
      <c r="W27" s="27"/>
      <c r="X27" s="30"/>
    </row>
    <row r="28" spans="1:24" s="31" customFormat="1" ht="18" customHeight="1" x14ac:dyDescent="0.25">
      <c r="A28" s="50" t="s">
        <v>43</v>
      </c>
      <c r="B28" s="29">
        <v>133</v>
      </c>
      <c r="C28" s="78">
        <f>[8]Шаблон!$D28</f>
        <v>132</v>
      </c>
      <c r="D28" s="53">
        <f t="shared" si="0"/>
        <v>99.248120300751879</v>
      </c>
      <c r="E28" s="29">
        <v>33</v>
      </c>
      <c r="F28" s="78">
        <f>[8]Шаблон!$F28+[9]Шаблон!$D28</f>
        <v>28</v>
      </c>
      <c r="G28" s="53">
        <f t="shared" si="1"/>
        <v>84.848484848484844</v>
      </c>
      <c r="H28" s="29">
        <v>3</v>
      </c>
      <c r="I28" s="78">
        <f>[8]Шаблон!$J28</f>
        <v>6</v>
      </c>
      <c r="J28" s="53">
        <f t="shared" si="2"/>
        <v>200</v>
      </c>
      <c r="K28" s="29">
        <v>8</v>
      </c>
      <c r="L28" s="81">
        <f>[8]Шаблон!$K28+[8]Шаблон!$L28+[9]Шаблон!$G28</f>
        <v>0</v>
      </c>
      <c r="M28" s="53">
        <f t="shared" si="3"/>
        <v>0</v>
      </c>
      <c r="N28" s="29">
        <v>128</v>
      </c>
      <c r="O28" s="43">
        <f>'[7]1'!$E31</f>
        <v>131</v>
      </c>
      <c r="P28" s="53">
        <f t="shared" si="4"/>
        <v>102.34375</v>
      </c>
      <c r="Q28" s="29">
        <v>56</v>
      </c>
      <c r="R28" s="43">
        <f>[8]Шаблон!$P28</f>
        <v>46</v>
      </c>
      <c r="S28" s="53">
        <f t="shared" si="5"/>
        <v>82.142857142857139</v>
      </c>
      <c r="T28" s="29">
        <v>50</v>
      </c>
      <c r="U28" s="43">
        <f>[8]Шаблон!$T28</f>
        <v>42</v>
      </c>
      <c r="V28" s="53">
        <f t="shared" si="6"/>
        <v>84</v>
      </c>
      <c r="W28" s="27"/>
      <c r="X28" s="30"/>
    </row>
    <row r="29" spans="1:24" x14ac:dyDescent="0.2">
      <c r="A29" s="33"/>
      <c r="B29" s="34"/>
      <c r="C29" s="33"/>
      <c r="D29" s="33"/>
      <c r="E29" s="33"/>
      <c r="F29" s="33"/>
      <c r="G29" s="33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24" x14ac:dyDescent="0.2">
      <c r="A30" s="37"/>
      <c r="B30" s="37"/>
      <c r="C30" s="37"/>
      <c r="D30" s="37"/>
      <c r="E30" s="37"/>
      <c r="F30" s="37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24" x14ac:dyDescent="0.2">
      <c r="A31" s="37"/>
      <c r="B31" s="37"/>
      <c r="C31" s="37"/>
      <c r="D31" s="37"/>
      <c r="E31" s="37"/>
      <c r="F31" s="37"/>
      <c r="G31" s="37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24" x14ac:dyDescent="0.2">
      <c r="A32" s="37"/>
      <c r="B32" s="37"/>
      <c r="C32" s="37"/>
      <c r="D32" s="37"/>
      <c r="E32" s="37"/>
      <c r="F32" s="37"/>
      <c r="G32" s="37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8:19" x14ac:dyDescent="0.2"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8:19" x14ac:dyDescent="0.2"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8:19" x14ac:dyDescent="0.2"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8:19" x14ac:dyDescent="0.2"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8:19" x14ac:dyDescent="0.2"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8:19" x14ac:dyDescent="0.2"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8:19" x14ac:dyDescent="0.2"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8:19" x14ac:dyDescent="0.2"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8:19" x14ac:dyDescent="0.2"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8:19" x14ac:dyDescent="0.2"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8:19" x14ac:dyDescent="0.2"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8:19" x14ac:dyDescent="0.2"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8:19" x14ac:dyDescent="0.2"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8:19" x14ac:dyDescent="0.2"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8:19" x14ac:dyDescent="0.2"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8:19" x14ac:dyDescent="0.2"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8:19" x14ac:dyDescent="0.2"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8:19" x14ac:dyDescent="0.2"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8:19" x14ac:dyDescent="0.2"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8:19" x14ac:dyDescent="0.2"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pans="8:19" x14ac:dyDescent="0.2"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8:19" x14ac:dyDescent="0.2"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8:19" x14ac:dyDescent="0.2"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8:19" x14ac:dyDescent="0.2"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8:19" x14ac:dyDescent="0.2"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8:19" x14ac:dyDescent="0.2"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8:19" x14ac:dyDescent="0.2"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8:19" x14ac:dyDescent="0.2"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8:19" x14ac:dyDescent="0.2"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8:19" x14ac:dyDescent="0.2"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8:19" x14ac:dyDescent="0.2"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8:19" x14ac:dyDescent="0.2"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8:19" x14ac:dyDescent="0.2"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8:19" x14ac:dyDescent="0.2"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8:19" x14ac:dyDescent="0.2"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8:19" x14ac:dyDescent="0.2"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8:19" x14ac:dyDescent="0.2"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8:19" x14ac:dyDescent="0.2"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8:19" x14ac:dyDescent="0.2"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8:19" x14ac:dyDescent="0.2"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8:19" x14ac:dyDescent="0.2"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8:19" x14ac:dyDescent="0.2"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8:19" x14ac:dyDescent="0.2"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8:19" x14ac:dyDescent="0.2"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8:19" x14ac:dyDescent="0.2"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8:19" x14ac:dyDescent="0.2"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8:19" x14ac:dyDescent="0.2"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8:19" x14ac:dyDescent="0.2"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8:19" x14ac:dyDescent="0.2"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8:19" x14ac:dyDescent="0.2"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8:19" x14ac:dyDescent="0.2"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spans="8:19" x14ac:dyDescent="0.2"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</sheetData>
  <mergeCells count="32">
    <mergeCell ref="B4:B5"/>
    <mergeCell ref="C4:C5"/>
    <mergeCell ref="D4:D5"/>
    <mergeCell ref="P4:P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T4:T5"/>
    <mergeCell ref="U4:U5"/>
    <mergeCell ref="V4:V5"/>
    <mergeCell ref="Q4:Q5"/>
    <mergeCell ref="R4:R5"/>
    <mergeCell ref="S4:S5"/>
    <mergeCell ref="A1:V1"/>
    <mergeCell ref="B3:D3"/>
    <mergeCell ref="E3:G3"/>
    <mergeCell ref="H3:J3"/>
    <mergeCell ref="K3:M3"/>
    <mergeCell ref="Q3:S3"/>
    <mergeCell ref="T3:V3"/>
    <mergeCell ref="N3:P3"/>
    <mergeCell ref="R2:S2"/>
    <mergeCell ref="T2:U2"/>
    <mergeCell ref="A3:A5"/>
  </mergeCells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5"/>
  <sheetViews>
    <sheetView view="pageBreakPreview" zoomScale="80" zoomScaleNormal="70" zoomScaleSheetLayoutView="80" workbookViewId="0">
      <selection activeCell="B4" sqref="B4:E4"/>
    </sheetView>
  </sheetViews>
  <sheetFormatPr defaultColWidth="8" defaultRowHeight="12.75" x14ac:dyDescent="0.2"/>
  <cols>
    <col min="1" max="1" width="60.85546875" style="2" customWidth="1"/>
    <col min="2" max="2" width="24.140625" style="2" customWidth="1"/>
    <col min="3" max="3" width="24.425781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84.75" customHeight="1" x14ac:dyDescent="0.2">
      <c r="A1" s="94" t="s">
        <v>45</v>
      </c>
      <c r="B1" s="94"/>
      <c r="C1" s="94"/>
      <c r="D1" s="94"/>
      <c r="E1" s="94"/>
    </row>
    <row r="2" spans="1:11" s="3" customFormat="1" ht="23.25" customHeight="1" x14ac:dyDescent="0.25">
      <c r="A2" s="89" t="s">
        <v>0</v>
      </c>
      <c r="B2" s="95" t="s">
        <v>63</v>
      </c>
      <c r="C2" s="95" t="s">
        <v>64</v>
      </c>
      <c r="D2" s="92" t="s">
        <v>1</v>
      </c>
      <c r="E2" s="93"/>
    </row>
    <row r="3" spans="1:11" s="3" customFormat="1" ht="42" customHeight="1" x14ac:dyDescent="0.25">
      <c r="A3" s="90"/>
      <c r="B3" s="96"/>
      <c r="C3" s="96"/>
      <c r="D3" s="4" t="s">
        <v>2</v>
      </c>
      <c r="E3" s="5" t="s">
        <v>54</v>
      </c>
    </row>
    <row r="4" spans="1:11" s="8" customFormat="1" ht="15.75" customHeight="1" x14ac:dyDescent="0.25">
      <c r="A4" s="6" t="s">
        <v>3</v>
      </c>
      <c r="B4" s="7">
        <v>1</v>
      </c>
      <c r="C4" s="7">
        <v>2</v>
      </c>
      <c r="D4" s="84">
        <v>3</v>
      </c>
      <c r="E4" s="84">
        <v>4</v>
      </c>
    </row>
    <row r="5" spans="1:11" s="3" customFormat="1" ht="31.5" customHeight="1" x14ac:dyDescent="0.25">
      <c r="A5" s="9" t="s">
        <v>48</v>
      </c>
      <c r="B5" s="54">
        <f>'6'!B7</f>
        <v>486</v>
      </c>
      <c r="C5" s="54">
        <f>'6'!C7</f>
        <v>442</v>
      </c>
      <c r="D5" s="51">
        <f t="shared" ref="D5:D9" si="0">IF(B5=0,0,C5/B5)*100</f>
        <v>90.946502057613159</v>
      </c>
      <c r="E5" s="45">
        <f t="shared" ref="E5:E9" si="1">C5-B5</f>
        <v>-44</v>
      </c>
      <c r="K5" s="11"/>
    </row>
    <row r="6" spans="1:11" s="3" customFormat="1" ht="54.75" customHeight="1" x14ac:dyDescent="0.25">
      <c r="A6" s="12" t="s">
        <v>49</v>
      </c>
      <c r="B6" s="54">
        <f>'6'!E7</f>
        <v>120</v>
      </c>
      <c r="C6" s="54">
        <f>'6'!F7</f>
        <v>86</v>
      </c>
      <c r="D6" s="51">
        <f t="shared" si="0"/>
        <v>71.666666666666671</v>
      </c>
      <c r="E6" s="45">
        <f t="shared" si="1"/>
        <v>-34</v>
      </c>
      <c r="K6" s="11"/>
    </row>
    <row r="7" spans="1:11" s="3" customFormat="1" ht="35.25" customHeight="1" x14ac:dyDescent="0.25">
      <c r="A7" s="13" t="s">
        <v>50</v>
      </c>
      <c r="B7" s="54">
        <f>'6'!H7</f>
        <v>9</v>
      </c>
      <c r="C7" s="54">
        <f>'6'!I7</f>
        <v>5</v>
      </c>
      <c r="D7" s="51">
        <f t="shared" si="0"/>
        <v>55.555555555555557</v>
      </c>
      <c r="E7" s="45">
        <f t="shared" si="1"/>
        <v>-4</v>
      </c>
      <c r="K7" s="11"/>
    </row>
    <row r="8" spans="1:11" s="3" customFormat="1" ht="45.75" customHeight="1" x14ac:dyDescent="0.25">
      <c r="A8" s="13" t="s">
        <v>16</v>
      </c>
      <c r="B8" s="54">
        <f>'6'!K7</f>
        <v>5</v>
      </c>
      <c r="C8" s="54">
        <f>'6'!L7</f>
        <v>4</v>
      </c>
      <c r="D8" s="51">
        <f t="shared" si="0"/>
        <v>80</v>
      </c>
      <c r="E8" s="45">
        <f t="shared" si="1"/>
        <v>-1</v>
      </c>
      <c r="K8" s="11"/>
    </row>
    <row r="9" spans="1:11" s="3" customFormat="1" ht="55.5" customHeight="1" x14ac:dyDescent="0.25">
      <c r="A9" s="13" t="s">
        <v>51</v>
      </c>
      <c r="B9" s="54">
        <f>'6'!N7</f>
        <v>392</v>
      </c>
      <c r="C9" s="54">
        <f>'6'!O7</f>
        <v>336</v>
      </c>
      <c r="D9" s="51">
        <f t="shared" si="0"/>
        <v>85.714285714285708</v>
      </c>
      <c r="E9" s="45">
        <f t="shared" si="1"/>
        <v>-56</v>
      </c>
      <c r="K9" s="11"/>
    </row>
    <row r="10" spans="1:11" s="3" customFormat="1" ht="12.75" customHeight="1" x14ac:dyDescent="0.25">
      <c r="A10" s="85" t="s">
        <v>4</v>
      </c>
      <c r="B10" s="86"/>
      <c r="C10" s="86"/>
      <c r="D10" s="86"/>
      <c r="E10" s="86"/>
      <c r="K10" s="11"/>
    </row>
    <row r="11" spans="1:11" s="3" customFormat="1" ht="15" customHeight="1" x14ac:dyDescent="0.25">
      <c r="A11" s="87"/>
      <c r="B11" s="88"/>
      <c r="C11" s="88"/>
      <c r="D11" s="88"/>
      <c r="E11" s="88"/>
      <c r="K11" s="11"/>
    </row>
    <row r="12" spans="1:11" s="3" customFormat="1" ht="20.25" customHeight="1" x14ac:dyDescent="0.25">
      <c r="A12" s="89" t="s">
        <v>0</v>
      </c>
      <c r="B12" s="91" t="s">
        <v>65</v>
      </c>
      <c r="C12" s="91" t="s">
        <v>66</v>
      </c>
      <c r="D12" s="92" t="s">
        <v>1</v>
      </c>
      <c r="E12" s="93"/>
      <c r="K12" s="11"/>
    </row>
    <row r="13" spans="1:11" ht="35.25" customHeight="1" x14ac:dyDescent="0.2">
      <c r="A13" s="90"/>
      <c r="B13" s="91"/>
      <c r="C13" s="91"/>
      <c r="D13" s="4" t="s">
        <v>2</v>
      </c>
      <c r="E13" s="5" t="s">
        <v>54</v>
      </c>
      <c r="K13" s="11"/>
    </row>
    <row r="14" spans="1:11" ht="25.5" customHeight="1" x14ac:dyDescent="0.2">
      <c r="A14" s="1" t="s">
        <v>48</v>
      </c>
      <c r="B14" s="55">
        <f>'6'!Q7</f>
        <v>188</v>
      </c>
      <c r="C14" s="55">
        <f>'6'!R7</f>
        <v>178</v>
      </c>
      <c r="D14" s="44">
        <f t="shared" ref="D14:D15" si="2">C14/B14%</f>
        <v>94.680851063829792</v>
      </c>
      <c r="E14" s="45">
        <f t="shared" ref="E14:E15" si="3">C14-B14</f>
        <v>-10</v>
      </c>
      <c r="K14" s="11"/>
    </row>
    <row r="15" spans="1:11" ht="33.75" customHeight="1" x14ac:dyDescent="0.2">
      <c r="A15" s="1" t="s">
        <v>52</v>
      </c>
      <c r="B15" s="55">
        <f>'6'!T7</f>
        <v>160</v>
      </c>
      <c r="C15" s="55">
        <f>'6'!U7</f>
        <v>149</v>
      </c>
      <c r="D15" s="44">
        <f t="shared" si="2"/>
        <v>93.125</v>
      </c>
      <c r="E15" s="45">
        <f t="shared" si="3"/>
        <v>-11</v>
      </c>
      <c r="K15" s="11"/>
    </row>
  </sheetData>
  <mergeCells count="10">
    <mergeCell ref="A12:A13"/>
    <mergeCell ref="B12:B13"/>
    <mergeCell ref="C12:C13"/>
    <mergeCell ref="D12:E12"/>
    <mergeCell ref="A1:E1"/>
    <mergeCell ref="A2:A3"/>
    <mergeCell ref="B2:B3"/>
    <mergeCell ref="C2:C3"/>
    <mergeCell ref="D2:E2"/>
    <mergeCell ref="A10:E11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Z84"/>
  <sheetViews>
    <sheetView view="pageBreakPreview" zoomScale="87" zoomScaleNormal="75" zoomScaleSheetLayoutView="87" workbookViewId="0">
      <pane xSplit="1" ySplit="6" topLeftCell="B7" activePane="bottomRight" state="frozen"/>
      <selection activeCell="D5" sqref="D5:D10"/>
      <selection pane="topRight" activeCell="D5" sqref="D5:D10"/>
      <selection pane="bottomLeft" activeCell="D5" sqref="D5:D10"/>
      <selection pane="bottomRight" activeCell="B6" sqref="B6:V6"/>
    </sheetView>
  </sheetViews>
  <sheetFormatPr defaultRowHeight="14.25" x14ac:dyDescent="0.2"/>
  <cols>
    <col min="1" max="1" width="29.140625" style="35" customWidth="1"/>
    <col min="2" max="2" width="9.5703125" style="35" customWidth="1"/>
    <col min="3" max="3" width="8.7109375" style="35" customWidth="1"/>
    <col min="4" max="4" width="7.42578125" style="35" customWidth="1"/>
    <col min="5" max="5" width="8.85546875" style="35" customWidth="1"/>
    <col min="6" max="7" width="7.42578125" style="35" customWidth="1"/>
    <col min="8" max="8" width="7.85546875" style="35" customWidth="1"/>
    <col min="9" max="9" width="8.5703125" style="35" customWidth="1"/>
    <col min="10" max="10" width="9" style="35" customWidth="1"/>
    <col min="11" max="11" width="8" style="35" customWidth="1"/>
    <col min="12" max="12" width="7.140625" style="35" customWidth="1"/>
    <col min="13" max="13" width="8.140625" style="35" customWidth="1"/>
    <col min="14" max="14" width="7.7109375" style="35" customWidth="1"/>
    <col min="15" max="15" width="8.7109375" style="35" customWidth="1"/>
    <col min="16" max="16" width="8.140625" style="35" customWidth="1"/>
    <col min="17" max="17" width="7.28515625" style="35" customWidth="1"/>
    <col min="18" max="18" width="8" style="35" customWidth="1"/>
    <col min="19" max="19" width="8.28515625" style="35" customWidth="1"/>
    <col min="20" max="20" width="8" style="35" customWidth="1"/>
    <col min="21" max="21" width="7.7109375" style="35" customWidth="1"/>
    <col min="22" max="16384" width="9.140625" style="35"/>
  </cols>
  <sheetData>
    <row r="1" spans="1:26" s="20" customFormat="1" ht="51.75" customHeight="1" x14ac:dyDescent="0.25">
      <c r="A1" s="108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6" s="23" customFormat="1" ht="14.2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42"/>
      <c r="K2" s="42"/>
      <c r="L2" s="21"/>
      <c r="M2" s="21"/>
      <c r="N2" s="22"/>
      <c r="O2" s="22"/>
      <c r="P2" s="22"/>
      <c r="R2" s="105"/>
      <c r="S2" s="105"/>
      <c r="T2" s="103" t="s">
        <v>5</v>
      </c>
      <c r="U2" s="103"/>
    </row>
    <row r="3" spans="1:26" s="24" customFormat="1" ht="67.5" customHeight="1" x14ac:dyDescent="0.25">
      <c r="A3" s="106"/>
      <c r="B3" s="109" t="s">
        <v>72</v>
      </c>
      <c r="C3" s="110"/>
      <c r="D3" s="111"/>
      <c r="E3" s="118" t="s">
        <v>78</v>
      </c>
      <c r="F3" s="118"/>
      <c r="G3" s="118"/>
      <c r="H3" s="109" t="s">
        <v>79</v>
      </c>
      <c r="I3" s="110"/>
      <c r="J3" s="111"/>
      <c r="K3" s="109" t="s">
        <v>80</v>
      </c>
      <c r="L3" s="110"/>
      <c r="M3" s="111"/>
      <c r="N3" s="109" t="s">
        <v>6</v>
      </c>
      <c r="O3" s="110"/>
      <c r="P3" s="110"/>
      <c r="Q3" s="119" t="s">
        <v>81</v>
      </c>
      <c r="R3" s="120"/>
      <c r="S3" s="121"/>
      <c r="T3" s="109" t="s">
        <v>10</v>
      </c>
      <c r="U3" s="110"/>
      <c r="V3" s="111"/>
    </row>
    <row r="4" spans="1:26" s="25" customFormat="1" ht="19.5" customHeight="1" x14ac:dyDescent="0.25">
      <c r="A4" s="106"/>
      <c r="B4" s="112"/>
      <c r="C4" s="113"/>
      <c r="D4" s="114"/>
      <c r="E4" s="118"/>
      <c r="F4" s="118"/>
      <c r="G4" s="118"/>
      <c r="H4" s="113"/>
      <c r="I4" s="113"/>
      <c r="J4" s="114"/>
      <c r="K4" s="112"/>
      <c r="L4" s="113"/>
      <c r="M4" s="114"/>
      <c r="N4" s="112"/>
      <c r="O4" s="113"/>
      <c r="P4" s="113"/>
      <c r="Q4" s="122"/>
      <c r="R4" s="123"/>
      <c r="S4" s="124"/>
      <c r="T4" s="112"/>
      <c r="U4" s="113"/>
      <c r="V4" s="114"/>
    </row>
    <row r="5" spans="1:26" s="25" customFormat="1" ht="6" customHeight="1" x14ac:dyDescent="0.25">
      <c r="A5" s="106"/>
      <c r="B5" s="115"/>
      <c r="C5" s="116"/>
      <c r="D5" s="117"/>
      <c r="E5" s="118"/>
      <c r="F5" s="118"/>
      <c r="G5" s="118"/>
      <c r="H5" s="116"/>
      <c r="I5" s="116"/>
      <c r="J5" s="117"/>
      <c r="K5" s="115"/>
      <c r="L5" s="116"/>
      <c r="M5" s="117"/>
      <c r="N5" s="115"/>
      <c r="O5" s="116"/>
      <c r="P5" s="116"/>
      <c r="Q5" s="125"/>
      <c r="R5" s="126"/>
      <c r="S5" s="127"/>
      <c r="T5" s="115"/>
      <c r="U5" s="116"/>
      <c r="V5" s="117"/>
    </row>
    <row r="6" spans="1:26" s="41" customFormat="1" ht="11.25" customHeight="1" x14ac:dyDescent="0.2">
      <c r="A6" s="39" t="s">
        <v>3</v>
      </c>
      <c r="B6" s="40">
        <v>1</v>
      </c>
      <c r="C6" s="40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72">
        <v>11</v>
      </c>
      <c r="M6" s="72">
        <v>12</v>
      </c>
      <c r="N6" s="72">
        <v>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  <c r="U6" s="72">
        <v>20</v>
      </c>
      <c r="V6" s="72">
        <v>21</v>
      </c>
    </row>
    <row r="7" spans="1:26" s="28" customFormat="1" ht="18" customHeight="1" x14ac:dyDescent="0.25">
      <c r="A7" s="46" t="s">
        <v>22</v>
      </c>
      <c r="B7" s="26">
        <f>SUM(B8:B28)</f>
        <v>486</v>
      </c>
      <c r="C7" s="26">
        <f>SUM(C8:C28)</f>
        <v>442</v>
      </c>
      <c r="D7" s="52">
        <f>IF(B7=0,0,C7/B7)*100</f>
        <v>90.946502057613159</v>
      </c>
      <c r="E7" s="26">
        <f>SUM(E8:E28)</f>
        <v>120</v>
      </c>
      <c r="F7" s="26">
        <f>SUM(F8:F28)</f>
        <v>86</v>
      </c>
      <c r="G7" s="52">
        <f>IF(E7=0,0,F7/E7)*100</f>
        <v>71.666666666666671</v>
      </c>
      <c r="H7" s="26">
        <f>SUM(H8:H28)</f>
        <v>9</v>
      </c>
      <c r="I7" s="26">
        <f>SUM(I8:I28)</f>
        <v>5</v>
      </c>
      <c r="J7" s="52">
        <f>IF(H7=0,0,I7/H7)*100</f>
        <v>55.555555555555557</v>
      </c>
      <c r="K7" s="26">
        <f>SUM(K8:K28)</f>
        <v>5</v>
      </c>
      <c r="L7" s="26">
        <f>SUM(L8:L28)</f>
        <v>4</v>
      </c>
      <c r="M7" s="52">
        <f>IF(K7=0,0,L7/K7)*100</f>
        <v>80</v>
      </c>
      <c r="N7" s="26">
        <f>SUM(N8:N28)</f>
        <v>392</v>
      </c>
      <c r="O7" s="26">
        <f>SUM(O8:O28)</f>
        <v>336</v>
      </c>
      <c r="P7" s="52">
        <f>IF(N7=0,0,O7/N7)*100</f>
        <v>85.714285714285708</v>
      </c>
      <c r="Q7" s="26">
        <f>SUM(Q8:Q28)</f>
        <v>188</v>
      </c>
      <c r="R7" s="26">
        <f>SUM(R8:R28)</f>
        <v>178</v>
      </c>
      <c r="S7" s="52">
        <f>IF(Q7=0,0,R7/Q7)*100</f>
        <v>94.680851063829792</v>
      </c>
      <c r="T7" s="26">
        <f>SUM(T8:T28)</f>
        <v>160</v>
      </c>
      <c r="U7" s="26">
        <f>SUM(U8:U28)</f>
        <v>149</v>
      </c>
      <c r="V7" s="52">
        <f>IF(T7=0,0,U7/T7)*100</f>
        <v>93.125</v>
      </c>
      <c r="W7" s="27"/>
      <c r="Z7" s="31"/>
    </row>
    <row r="8" spans="1:26" s="31" customFormat="1" ht="18" customHeight="1" x14ac:dyDescent="0.25">
      <c r="A8" s="47" t="s">
        <v>23</v>
      </c>
      <c r="B8" s="29">
        <v>23</v>
      </c>
      <c r="C8" s="29">
        <f>'[10]АТО-1'!$B10</f>
        <v>15</v>
      </c>
      <c r="D8" s="53">
        <f t="shared" ref="D8:D28" si="0">IF(B8=0,0,C8/B8)*100</f>
        <v>65.217391304347828</v>
      </c>
      <c r="E8" s="29">
        <v>3</v>
      </c>
      <c r="F8" s="29">
        <f>'[10]АТО-1'!$E10+[11]Шаблон!$D9</f>
        <v>1</v>
      </c>
      <c r="G8" s="53">
        <f t="shared" ref="G8:G28" si="1">IF(E8=0,0,F8/E8)*100</f>
        <v>33.333333333333329</v>
      </c>
      <c r="H8" s="29">
        <v>0</v>
      </c>
      <c r="I8" s="29">
        <f>'[10]АТО-1'!$J10</f>
        <v>0</v>
      </c>
      <c r="J8" s="53">
        <f t="shared" ref="J8:J28" si="2">IF(H8=0,0,I8/H8)*100</f>
        <v>0</v>
      </c>
      <c r="K8" s="29">
        <v>0</v>
      </c>
      <c r="L8" s="29">
        <f>'[10]АТО-1'!$N10+'[10]АТО-1'!$O10+[11]Шаблон!$G9</f>
        <v>0</v>
      </c>
      <c r="M8" s="53">
        <f t="shared" ref="M8:M28" si="3">IF(K8=0,0,L8/K8)*100</f>
        <v>0</v>
      </c>
      <c r="N8" s="29">
        <v>21</v>
      </c>
      <c r="O8" s="43">
        <f>'[7]1'!$M11</f>
        <v>14</v>
      </c>
      <c r="P8" s="53">
        <f t="shared" ref="P8:P28" si="4">IF(N8=0,0,O8/N8)*100</f>
        <v>66.666666666666657</v>
      </c>
      <c r="Q8" s="29">
        <v>7</v>
      </c>
      <c r="R8" s="43">
        <f>'[10]АТО-1'!$P10</f>
        <v>9</v>
      </c>
      <c r="S8" s="53">
        <f t="shared" ref="S8:S28" si="5">IF(Q8=0,0,R8/Q8)*100</f>
        <v>128.57142857142858</v>
      </c>
      <c r="T8" s="29">
        <v>7</v>
      </c>
      <c r="U8" s="43">
        <f>'[10]АТО-1'!$Q10</f>
        <v>8</v>
      </c>
      <c r="V8" s="53">
        <f t="shared" ref="V8:V28" si="6">IF(T8=0,0,U8/T8)*100</f>
        <v>114.28571428571428</v>
      </c>
      <c r="W8" s="27"/>
      <c r="X8" s="30"/>
    </row>
    <row r="9" spans="1:26" s="32" customFormat="1" ht="18" customHeight="1" x14ac:dyDescent="0.25">
      <c r="A9" s="48" t="s">
        <v>24</v>
      </c>
      <c r="B9" s="29">
        <v>13</v>
      </c>
      <c r="C9" s="78">
        <f>'[10]АТО-1'!$B11</f>
        <v>15</v>
      </c>
      <c r="D9" s="53">
        <f t="shared" si="0"/>
        <v>115.38461538461537</v>
      </c>
      <c r="E9" s="29">
        <v>1</v>
      </c>
      <c r="F9" s="78">
        <f>'[10]АТО-1'!$E11+[11]Шаблон!$D10</f>
        <v>5</v>
      </c>
      <c r="G9" s="53">
        <f t="shared" si="1"/>
        <v>500</v>
      </c>
      <c r="H9" s="29">
        <v>0</v>
      </c>
      <c r="I9" s="78">
        <f>'[10]АТО-1'!$J11</f>
        <v>0</v>
      </c>
      <c r="J9" s="53">
        <f t="shared" si="2"/>
        <v>0</v>
      </c>
      <c r="K9" s="29">
        <v>1</v>
      </c>
      <c r="L9" s="78">
        <f>'[10]АТО-1'!$N11+'[10]АТО-1'!$O11+[11]Шаблон!$G10</f>
        <v>1</v>
      </c>
      <c r="M9" s="53">
        <f t="shared" si="3"/>
        <v>100</v>
      </c>
      <c r="N9" s="29">
        <v>13</v>
      </c>
      <c r="O9" s="43">
        <f>'[7]1'!$M12</f>
        <v>12</v>
      </c>
      <c r="P9" s="53">
        <f t="shared" si="4"/>
        <v>92.307692307692307</v>
      </c>
      <c r="Q9" s="29">
        <v>9</v>
      </c>
      <c r="R9" s="43">
        <f>'[10]АТО-1'!$P11</f>
        <v>4</v>
      </c>
      <c r="S9" s="53">
        <f t="shared" si="5"/>
        <v>44.444444444444443</v>
      </c>
      <c r="T9" s="29">
        <v>9</v>
      </c>
      <c r="U9" s="43">
        <f>'[10]АТО-1'!$Q11</f>
        <v>4</v>
      </c>
      <c r="V9" s="53">
        <f t="shared" si="6"/>
        <v>44.444444444444443</v>
      </c>
      <c r="W9" s="27"/>
      <c r="X9" s="30"/>
    </row>
    <row r="10" spans="1:26" s="31" customFormat="1" ht="18" customHeight="1" x14ac:dyDescent="0.25">
      <c r="A10" s="48" t="s">
        <v>25</v>
      </c>
      <c r="B10" s="29">
        <v>21</v>
      </c>
      <c r="C10" s="78">
        <f>'[10]АТО-1'!$B12</f>
        <v>16</v>
      </c>
      <c r="D10" s="53">
        <f t="shared" si="0"/>
        <v>76.19047619047619</v>
      </c>
      <c r="E10" s="29">
        <v>12</v>
      </c>
      <c r="F10" s="78">
        <f>'[10]АТО-1'!$E12+[11]Шаблон!$D11</f>
        <v>1</v>
      </c>
      <c r="G10" s="53">
        <f t="shared" si="1"/>
        <v>8.3333333333333321</v>
      </c>
      <c r="H10" s="29">
        <v>0</v>
      </c>
      <c r="I10" s="78">
        <f>'[10]АТО-1'!$J12</f>
        <v>0</v>
      </c>
      <c r="J10" s="53">
        <f t="shared" si="2"/>
        <v>0</v>
      </c>
      <c r="K10" s="29">
        <v>0</v>
      </c>
      <c r="L10" s="78">
        <f>'[10]АТО-1'!$N12+'[10]АТО-1'!$O12+[11]Шаблон!$G11</f>
        <v>0</v>
      </c>
      <c r="M10" s="53">
        <f t="shared" si="3"/>
        <v>0</v>
      </c>
      <c r="N10" s="29">
        <v>20</v>
      </c>
      <c r="O10" s="43">
        <f>'[7]1'!$M13</f>
        <v>16</v>
      </c>
      <c r="P10" s="53">
        <f t="shared" si="4"/>
        <v>80</v>
      </c>
      <c r="Q10" s="29">
        <v>6</v>
      </c>
      <c r="R10" s="43">
        <f>'[10]АТО-1'!$P12</f>
        <v>9</v>
      </c>
      <c r="S10" s="53">
        <f t="shared" si="5"/>
        <v>150</v>
      </c>
      <c r="T10" s="29">
        <v>5</v>
      </c>
      <c r="U10" s="43">
        <f>'[10]АТО-1'!$Q12</f>
        <v>8</v>
      </c>
      <c r="V10" s="53">
        <f t="shared" si="6"/>
        <v>160</v>
      </c>
      <c r="W10" s="27"/>
      <c r="X10" s="30"/>
    </row>
    <row r="11" spans="1:26" s="31" customFormat="1" ht="18" customHeight="1" x14ac:dyDescent="0.25">
      <c r="A11" s="48" t="s">
        <v>26</v>
      </c>
      <c r="B11" s="29">
        <v>20</v>
      </c>
      <c r="C11" s="78">
        <f>'[10]АТО-1'!$B13</f>
        <v>17</v>
      </c>
      <c r="D11" s="53">
        <f t="shared" si="0"/>
        <v>85</v>
      </c>
      <c r="E11" s="29">
        <v>11</v>
      </c>
      <c r="F11" s="78">
        <f>'[10]АТО-1'!$E13+[11]Шаблон!$D12</f>
        <v>2</v>
      </c>
      <c r="G11" s="53">
        <f t="shared" si="1"/>
        <v>18.181818181818183</v>
      </c>
      <c r="H11" s="29">
        <v>0</v>
      </c>
      <c r="I11" s="78">
        <f>'[10]АТО-1'!$J13</f>
        <v>1</v>
      </c>
      <c r="J11" s="53">
        <f t="shared" si="2"/>
        <v>0</v>
      </c>
      <c r="K11" s="29">
        <v>0</v>
      </c>
      <c r="L11" s="78">
        <f>'[10]АТО-1'!$N13+'[10]АТО-1'!$O13+[11]Шаблон!$G12</f>
        <v>0</v>
      </c>
      <c r="M11" s="53">
        <f t="shared" si="3"/>
        <v>0</v>
      </c>
      <c r="N11" s="29">
        <v>19</v>
      </c>
      <c r="O11" s="43">
        <f>'[7]1'!$M14</f>
        <v>13</v>
      </c>
      <c r="P11" s="53">
        <f t="shared" si="4"/>
        <v>68.421052631578945</v>
      </c>
      <c r="Q11" s="29">
        <v>5</v>
      </c>
      <c r="R11" s="43">
        <f>'[10]АТО-1'!$P13</f>
        <v>5</v>
      </c>
      <c r="S11" s="53">
        <f t="shared" si="5"/>
        <v>100</v>
      </c>
      <c r="T11" s="29">
        <v>4</v>
      </c>
      <c r="U11" s="43">
        <f>'[10]АТО-1'!$Q13</f>
        <v>4</v>
      </c>
      <c r="V11" s="53">
        <f t="shared" si="6"/>
        <v>100</v>
      </c>
      <c r="W11" s="27"/>
      <c r="X11" s="30"/>
    </row>
    <row r="12" spans="1:26" s="31" customFormat="1" ht="18" customHeight="1" x14ac:dyDescent="0.25">
      <c r="A12" s="48" t="s">
        <v>27</v>
      </c>
      <c r="B12" s="29">
        <v>22</v>
      </c>
      <c r="C12" s="78">
        <f>'[10]АТО-1'!$B14</f>
        <v>17</v>
      </c>
      <c r="D12" s="53">
        <f t="shared" si="0"/>
        <v>77.272727272727266</v>
      </c>
      <c r="E12" s="29">
        <v>10</v>
      </c>
      <c r="F12" s="78">
        <f>'[10]АТО-1'!$E14+[11]Шаблон!$D13</f>
        <v>5</v>
      </c>
      <c r="G12" s="53">
        <f t="shared" si="1"/>
        <v>50</v>
      </c>
      <c r="H12" s="29">
        <v>0</v>
      </c>
      <c r="I12" s="78">
        <f>'[10]АТО-1'!$J14</f>
        <v>0</v>
      </c>
      <c r="J12" s="53">
        <f t="shared" si="2"/>
        <v>0</v>
      </c>
      <c r="K12" s="29">
        <v>0</v>
      </c>
      <c r="L12" s="78">
        <f>'[10]АТО-1'!$N14+'[10]АТО-1'!$O14+[11]Шаблон!$G13</f>
        <v>0</v>
      </c>
      <c r="M12" s="53">
        <f t="shared" si="3"/>
        <v>0</v>
      </c>
      <c r="N12" s="29">
        <v>20</v>
      </c>
      <c r="O12" s="43">
        <f>'[7]1'!$M15</f>
        <v>16</v>
      </c>
      <c r="P12" s="53">
        <f t="shared" si="4"/>
        <v>80</v>
      </c>
      <c r="Q12" s="29">
        <v>9</v>
      </c>
      <c r="R12" s="43">
        <f>'[10]АТО-1'!$P14</f>
        <v>8</v>
      </c>
      <c r="S12" s="53">
        <f t="shared" si="5"/>
        <v>88.888888888888886</v>
      </c>
      <c r="T12" s="29">
        <v>8</v>
      </c>
      <c r="U12" s="43">
        <f>'[10]АТО-1'!$Q14</f>
        <v>6</v>
      </c>
      <c r="V12" s="53">
        <f t="shared" si="6"/>
        <v>75</v>
      </c>
      <c r="W12" s="27"/>
      <c r="X12" s="30"/>
    </row>
    <row r="13" spans="1:26" s="31" customFormat="1" ht="18" customHeight="1" x14ac:dyDescent="0.25">
      <c r="A13" s="48" t="s">
        <v>28</v>
      </c>
      <c r="B13" s="29">
        <v>16</v>
      </c>
      <c r="C13" s="78">
        <f>'[10]АТО-1'!$B15</f>
        <v>7</v>
      </c>
      <c r="D13" s="53">
        <f t="shared" si="0"/>
        <v>43.75</v>
      </c>
      <c r="E13" s="29">
        <v>4</v>
      </c>
      <c r="F13" s="78">
        <f>'[10]АТО-1'!$E15+[11]Шаблон!$D14</f>
        <v>0</v>
      </c>
      <c r="G13" s="53">
        <f t="shared" si="1"/>
        <v>0</v>
      </c>
      <c r="H13" s="29">
        <v>0</v>
      </c>
      <c r="I13" s="78">
        <f>'[10]АТО-1'!$J15</f>
        <v>0</v>
      </c>
      <c r="J13" s="53">
        <f t="shared" si="2"/>
        <v>0</v>
      </c>
      <c r="K13" s="29">
        <v>0</v>
      </c>
      <c r="L13" s="78">
        <f>'[10]АТО-1'!$N15+'[10]АТО-1'!$O15+[11]Шаблон!$G14</f>
        <v>0</v>
      </c>
      <c r="M13" s="53">
        <f t="shared" si="3"/>
        <v>0</v>
      </c>
      <c r="N13" s="29">
        <v>13</v>
      </c>
      <c r="O13" s="43">
        <f>'[7]1'!$M16</f>
        <v>5</v>
      </c>
      <c r="P13" s="53">
        <f t="shared" si="4"/>
        <v>38.461538461538467</v>
      </c>
      <c r="Q13" s="29">
        <v>6</v>
      </c>
      <c r="R13" s="43">
        <f>'[10]АТО-1'!$P15</f>
        <v>1</v>
      </c>
      <c r="S13" s="53">
        <f t="shared" si="5"/>
        <v>16.666666666666664</v>
      </c>
      <c r="T13" s="29">
        <v>4</v>
      </c>
      <c r="U13" s="43">
        <f>'[10]АТО-1'!$Q15</f>
        <v>1</v>
      </c>
      <c r="V13" s="53">
        <f t="shared" si="6"/>
        <v>25</v>
      </c>
      <c r="W13" s="27"/>
      <c r="X13" s="30"/>
    </row>
    <row r="14" spans="1:26" s="31" customFormat="1" ht="18" customHeight="1" x14ac:dyDescent="0.25">
      <c r="A14" s="48" t="s">
        <v>29</v>
      </c>
      <c r="B14" s="29">
        <v>7</v>
      </c>
      <c r="C14" s="78">
        <f>'[10]АТО-1'!$B16</f>
        <v>5</v>
      </c>
      <c r="D14" s="53">
        <f t="shared" si="0"/>
        <v>71.428571428571431</v>
      </c>
      <c r="E14" s="29">
        <v>1</v>
      </c>
      <c r="F14" s="78">
        <f>'[10]АТО-1'!$E16+[11]Шаблон!$D15</f>
        <v>1</v>
      </c>
      <c r="G14" s="53">
        <f t="shared" si="1"/>
        <v>100</v>
      </c>
      <c r="H14" s="29">
        <v>0</v>
      </c>
      <c r="I14" s="78">
        <f>'[10]АТО-1'!$J16</f>
        <v>0</v>
      </c>
      <c r="J14" s="53">
        <f t="shared" si="2"/>
        <v>0</v>
      </c>
      <c r="K14" s="29">
        <v>1</v>
      </c>
      <c r="L14" s="78">
        <f>'[10]АТО-1'!$N16+'[10]АТО-1'!$O16+[11]Шаблон!$G15</f>
        <v>1</v>
      </c>
      <c r="M14" s="53">
        <f t="shared" si="3"/>
        <v>100</v>
      </c>
      <c r="N14" s="29">
        <v>7</v>
      </c>
      <c r="O14" s="43">
        <f>'[7]1'!$M17</f>
        <v>4</v>
      </c>
      <c r="P14" s="53">
        <f t="shared" si="4"/>
        <v>57.142857142857139</v>
      </c>
      <c r="Q14" s="29">
        <v>4</v>
      </c>
      <c r="R14" s="43">
        <f>'[10]АТО-1'!$P16</f>
        <v>1</v>
      </c>
      <c r="S14" s="53">
        <f t="shared" si="5"/>
        <v>25</v>
      </c>
      <c r="T14" s="29">
        <v>2</v>
      </c>
      <c r="U14" s="43">
        <f>'[10]АТО-1'!$Q16</f>
        <v>1</v>
      </c>
      <c r="V14" s="53">
        <f t="shared" si="6"/>
        <v>50</v>
      </c>
      <c r="W14" s="27"/>
      <c r="X14" s="30"/>
    </row>
    <row r="15" spans="1:26" s="31" customFormat="1" ht="18" customHeight="1" x14ac:dyDescent="0.25">
      <c r="A15" s="48" t="s">
        <v>30</v>
      </c>
      <c r="B15" s="29">
        <v>3</v>
      </c>
      <c r="C15" s="78">
        <f>'[10]АТО-1'!$B17</f>
        <v>1</v>
      </c>
      <c r="D15" s="53">
        <f t="shared" si="0"/>
        <v>33.333333333333329</v>
      </c>
      <c r="E15" s="29">
        <v>0</v>
      </c>
      <c r="F15" s="78">
        <f>'[10]АТО-1'!$E17+[11]Шаблон!$D16</f>
        <v>1</v>
      </c>
      <c r="G15" s="53">
        <f t="shared" si="1"/>
        <v>0</v>
      </c>
      <c r="H15" s="29">
        <v>1</v>
      </c>
      <c r="I15" s="78">
        <f>'[10]АТО-1'!$J17</f>
        <v>0</v>
      </c>
      <c r="J15" s="53">
        <f t="shared" si="2"/>
        <v>0</v>
      </c>
      <c r="K15" s="29">
        <v>0</v>
      </c>
      <c r="L15" s="78">
        <f>'[10]АТО-1'!$N17+'[10]АТО-1'!$O17+[11]Шаблон!$G16</f>
        <v>0</v>
      </c>
      <c r="M15" s="53">
        <f t="shared" si="3"/>
        <v>0</v>
      </c>
      <c r="N15" s="29">
        <v>1</v>
      </c>
      <c r="O15" s="43">
        <f>'[7]1'!$M18</f>
        <v>1</v>
      </c>
      <c r="P15" s="53">
        <f t="shared" si="4"/>
        <v>100</v>
      </c>
      <c r="Q15" s="29">
        <v>1</v>
      </c>
      <c r="R15" s="43">
        <f>'[10]АТО-1'!$P17</f>
        <v>0</v>
      </c>
      <c r="S15" s="53">
        <f t="shared" si="5"/>
        <v>0</v>
      </c>
      <c r="T15" s="29">
        <v>1</v>
      </c>
      <c r="U15" s="43">
        <f>'[10]АТО-1'!$Q17</f>
        <v>0</v>
      </c>
      <c r="V15" s="53">
        <f t="shared" si="6"/>
        <v>0</v>
      </c>
      <c r="W15" s="27"/>
      <c r="X15" s="30"/>
    </row>
    <row r="16" spans="1:26" s="31" customFormat="1" ht="18" customHeight="1" x14ac:dyDescent="0.25">
      <c r="A16" s="48" t="s">
        <v>31</v>
      </c>
      <c r="B16" s="29">
        <v>0</v>
      </c>
      <c r="C16" s="78">
        <f>'[10]АТО-1'!$B18</f>
        <v>3</v>
      </c>
      <c r="D16" s="53">
        <f t="shared" si="0"/>
        <v>0</v>
      </c>
      <c r="E16" s="29">
        <v>0</v>
      </c>
      <c r="F16" s="78">
        <f>'[10]АТО-1'!$E18+[11]Шаблон!$D17</f>
        <v>0</v>
      </c>
      <c r="G16" s="53">
        <f t="shared" si="1"/>
        <v>0</v>
      </c>
      <c r="H16" s="29">
        <v>0</v>
      </c>
      <c r="I16" s="78">
        <f>'[10]АТО-1'!$J18</f>
        <v>0</v>
      </c>
      <c r="J16" s="53">
        <f t="shared" si="2"/>
        <v>0</v>
      </c>
      <c r="K16" s="29">
        <v>0</v>
      </c>
      <c r="L16" s="78">
        <f>'[10]АТО-1'!$N18+'[10]АТО-1'!$O18+[11]Шаблон!$G17</f>
        <v>1</v>
      </c>
      <c r="M16" s="53">
        <f t="shared" si="3"/>
        <v>0</v>
      </c>
      <c r="N16" s="29">
        <v>0</v>
      </c>
      <c r="O16" s="43">
        <f>'[7]1'!$M19</f>
        <v>3</v>
      </c>
      <c r="P16" s="53">
        <f t="shared" si="4"/>
        <v>0</v>
      </c>
      <c r="Q16" s="29">
        <v>0</v>
      </c>
      <c r="R16" s="43">
        <f>'[10]АТО-1'!$P18</f>
        <v>2</v>
      </c>
      <c r="S16" s="53">
        <f t="shared" si="5"/>
        <v>0</v>
      </c>
      <c r="T16" s="29">
        <v>0</v>
      </c>
      <c r="U16" s="43">
        <f>'[10]АТО-1'!$Q18</f>
        <v>2</v>
      </c>
      <c r="V16" s="53">
        <f t="shared" si="6"/>
        <v>0</v>
      </c>
      <c r="W16" s="27"/>
      <c r="X16" s="30"/>
    </row>
    <row r="17" spans="1:24" s="31" customFormat="1" ht="18" customHeight="1" x14ac:dyDescent="0.25">
      <c r="A17" s="48" t="s">
        <v>32</v>
      </c>
      <c r="B17" s="29">
        <v>6</v>
      </c>
      <c r="C17" s="78">
        <f>'[10]АТО-1'!$B19</f>
        <v>3</v>
      </c>
      <c r="D17" s="53">
        <f t="shared" si="0"/>
        <v>50</v>
      </c>
      <c r="E17" s="29">
        <v>1</v>
      </c>
      <c r="F17" s="78">
        <f>'[10]АТО-1'!$E19+[11]Шаблон!$D18</f>
        <v>0</v>
      </c>
      <c r="G17" s="53">
        <f t="shared" si="1"/>
        <v>0</v>
      </c>
      <c r="H17" s="29">
        <v>0</v>
      </c>
      <c r="I17" s="78">
        <f>'[10]АТО-1'!$J19</f>
        <v>0</v>
      </c>
      <c r="J17" s="53">
        <f t="shared" si="2"/>
        <v>0</v>
      </c>
      <c r="K17" s="29">
        <v>0</v>
      </c>
      <c r="L17" s="78">
        <f>'[10]АТО-1'!$N19+'[10]АТО-1'!$O19+[11]Шаблон!$G18</f>
        <v>0</v>
      </c>
      <c r="M17" s="53">
        <f t="shared" si="3"/>
        <v>0</v>
      </c>
      <c r="N17" s="29">
        <v>6</v>
      </c>
      <c r="O17" s="43">
        <f>'[7]1'!$M20</f>
        <v>2</v>
      </c>
      <c r="P17" s="53">
        <f t="shared" si="4"/>
        <v>33.333333333333329</v>
      </c>
      <c r="Q17" s="29">
        <v>2</v>
      </c>
      <c r="R17" s="43">
        <f>'[10]АТО-1'!$P19</f>
        <v>1</v>
      </c>
      <c r="S17" s="53">
        <f t="shared" si="5"/>
        <v>50</v>
      </c>
      <c r="T17" s="29">
        <v>2</v>
      </c>
      <c r="U17" s="43">
        <f>'[10]АТО-1'!$Q19</f>
        <v>1</v>
      </c>
      <c r="V17" s="53">
        <f t="shared" si="6"/>
        <v>50</v>
      </c>
      <c r="W17" s="27"/>
      <c r="X17" s="30"/>
    </row>
    <row r="18" spans="1:24" s="31" customFormat="1" ht="18" customHeight="1" x14ac:dyDescent="0.25">
      <c r="A18" s="48" t="s">
        <v>33</v>
      </c>
      <c r="B18" s="29">
        <v>1</v>
      </c>
      <c r="C18" s="78">
        <f>'[10]АТО-1'!$B20</f>
        <v>0</v>
      </c>
      <c r="D18" s="53">
        <f t="shared" si="0"/>
        <v>0</v>
      </c>
      <c r="E18" s="29">
        <v>0</v>
      </c>
      <c r="F18" s="78">
        <f>'[10]АТО-1'!$E20+[11]Шаблон!$D19</f>
        <v>0</v>
      </c>
      <c r="G18" s="53">
        <f t="shared" si="1"/>
        <v>0</v>
      </c>
      <c r="H18" s="29">
        <v>1</v>
      </c>
      <c r="I18" s="78">
        <f>'[10]АТО-1'!$J20</f>
        <v>0</v>
      </c>
      <c r="J18" s="53">
        <f t="shared" si="2"/>
        <v>0</v>
      </c>
      <c r="K18" s="29">
        <v>0</v>
      </c>
      <c r="L18" s="78">
        <f>'[10]АТО-1'!$N20+'[10]АТО-1'!$O20+[11]Шаблон!$G19</f>
        <v>0</v>
      </c>
      <c r="M18" s="53">
        <f t="shared" si="3"/>
        <v>0</v>
      </c>
      <c r="N18" s="29">
        <v>1</v>
      </c>
      <c r="O18" s="43">
        <f>'[7]1'!$M21</f>
        <v>0</v>
      </c>
      <c r="P18" s="53">
        <f t="shared" si="4"/>
        <v>0</v>
      </c>
      <c r="Q18" s="29">
        <v>1</v>
      </c>
      <c r="R18" s="43">
        <f>'[10]АТО-1'!$P20</f>
        <v>0</v>
      </c>
      <c r="S18" s="53">
        <f t="shared" si="5"/>
        <v>0</v>
      </c>
      <c r="T18" s="29">
        <v>0</v>
      </c>
      <c r="U18" s="43">
        <f>'[10]АТО-1'!$Q20</f>
        <v>0</v>
      </c>
      <c r="V18" s="53">
        <f t="shared" si="6"/>
        <v>0</v>
      </c>
      <c r="W18" s="27"/>
      <c r="X18" s="30"/>
    </row>
    <row r="19" spans="1:24" s="31" customFormat="1" ht="18" customHeight="1" x14ac:dyDescent="0.25">
      <c r="A19" s="48" t="s">
        <v>34</v>
      </c>
      <c r="B19" s="29">
        <v>8</v>
      </c>
      <c r="C19" s="78">
        <f>'[10]АТО-1'!$B21</f>
        <v>16</v>
      </c>
      <c r="D19" s="53">
        <f t="shared" si="0"/>
        <v>200</v>
      </c>
      <c r="E19" s="29">
        <v>1</v>
      </c>
      <c r="F19" s="78">
        <f>'[10]АТО-1'!$E21+[11]Шаблон!$D20</f>
        <v>2</v>
      </c>
      <c r="G19" s="53">
        <f t="shared" si="1"/>
        <v>200</v>
      </c>
      <c r="H19" s="29">
        <v>0</v>
      </c>
      <c r="I19" s="78">
        <f>'[10]АТО-1'!$J21</f>
        <v>0</v>
      </c>
      <c r="J19" s="53">
        <f t="shared" si="2"/>
        <v>0</v>
      </c>
      <c r="K19" s="29">
        <v>0</v>
      </c>
      <c r="L19" s="78">
        <f>'[10]АТО-1'!$N21+'[10]АТО-1'!$O21+[11]Шаблон!$G20</f>
        <v>0</v>
      </c>
      <c r="M19" s="53">
        <f t="shared" si="3"/>
        <v>0</v>
      </c>
      <c r="N19" s="29">
        <v>7</v>
      </c>
      <c r="O19" s="43">
        <f>'[7]1'!$M22</f>
        <v>16</v>
      </c>
      <c r="P19" s="53">
        <f t="shared" si="4"/>
        <v>228.57142857142856</v>
      </c>
      <c r="Q19" s="29">
        <v>4</v>
      </c>
      <c r="R19" s="43">
        <f>'[10]АТО-1'!$P21</f>
        <v>10</v>
      </c>
      <c r="S19" s="53">
        <f t="shared" si="5"/>
        <v>250</v>
      </c>
      <c r="T19" s="29">
        <v>3</v>
      </c>
      <c r="U19" s="43">
        <f>'[10]АТО-1'!$Q21</f>
        <v>9</v>
      </c>
      <c r="V19" s="53">
        <f t="shared" si="6"/>
        <v>300</v>
      </c>
      <c r="W19" s="27"/>
      <c r="X19" s="30"/>
    </row>
    <row r="20" spans="1:24" s="31" customFormat="1" ht="18" customHeight="1" x14ac:dyDescent="0.25">
      <c r="A20" s="48" t="s">
        <v>35</v>
      </c>
      <c r="B20" s="29">
        <v>14</v>
      </c>
      <c r="C20" s="78">
        <f>'[10]АТО-1'!$B22</f>
        <v>2</v>
      </c>
      <c r="D20" s="53">
        <f t="shared" si="0"/>
        <v>14.285714285714285</v>
      </c>
      <c r="E20" s="29">
        <v>4</v>
      </c>
      <c r="F20" s="78">
        <f>'[10]АТО-1'!$E22+[11]Шаблон!$D21</f>
        <v>0</v>
      </c>
      <c r="G20" s="53">
        <f t="shared" si="1"/>
        <v>0</v>
      </c>
      <c r="H20" s="29">
        <v>0</v>
      </c>
      <c r="I20" s="78">
        <f>'[10]АТО-1'!$J22</f>
        <v>0</v>
      </c>
      <c r="J20" s="53">
        <f t="shared" si="2"/>
        <v>0</v>
      </c>
      <c r="K20" s="29">
        <v>2</v>
      </c>
      <c r="L20" s="78">
        <f>'[10]АТО-1'!$N22+'[10]АТО-1'!$O22+[11]Шаблон!$G21</f>
        <v>0</v>
      </c>
      <c r="M20" s="53">
        <f t="shared" si="3"/>
        <v>0</v>
      </c>
      <c r="N20" s="29">
        <v>13</v>
      </c>
      <c r="O20" s="43">
        <f>'[7]1'!$M23</f>
        <v>2</v>
      </c>
      <c r="P20" s="53">
        <f t="shared" si="4"/>
        <v>15.384615384615385</v>
      </c>
      <c r="Q20" s="29">
        <v>1</v>
      </c>
      <c r="R20" s="43">
        <f>'[10]АТО-1'!$P22</f>
        <v>2</v>
      </c>
      <c r="S20" s="53">
        <f t="shared" si="5"/>
        <v>200</v>
      </c>
      <c r="T20" s="29">
        <v>1</v>
      </c>
      <c r="U20" s="43">
        <f>'[10]АТО-1'!$Q22</f>
        <v>2</v>
      </c>
      <c r="V20" s="53">
        <f t="shared" si="6"/>
        <v>200</v>
      </c>
      <c r="W20" s="27"/>
      <c r="X20" s="30"/>
    </row>
    <row r="21" spans="1:24" s="31" customFormat="1" ht="18" customHeight="1" x14ac:dyDescent="0.25">
      <c r="A21" s="48" t="s">
        <v>36</v>
      </c>
      <c r="B21" s="29">
        <v>14</v>
      </c>
      <c r="C21" s="78">
        <f>'[10]АТО-1'!$B23</f>
        <v>5</v>
      </c>
      <c r="D21" s="53">
        <f t="shared" si="0"/>
        <v>35.714285714285715</v>
      </c>
      <c r="E21" s="29">
        <v>0</v>
      </c>
      <c r="F21" s="78">
        <f>'[10]АТО-1'!$E23+[11]Шаблон!$D22</f>
        <v>1</v>
      </c>
      <c r="G21" s="53">
        <f t="shared" si="1"/>
        <v>0</v>
      </c>
      <c r="H21" s="29">
        <v>2</v>
      </c>
      <c r="I21" s="78">
        <f>'[10]АТО-1'!$J23</f>
        <v>0</v>
      </c>
      <c r="J21" s="53">
        <f t="shared" si="2"/>
        <v>0</v>
      </c>
      <c r="K21" s="29">
        <v>0</v>
      </c>
      <c r="L21" s="78">
        <f>'[10]АТО-1'!$N23+'[10]АТО-1'!$O23+[11]Шаблон!$G22</f>
        <v>0</v>
      </c>
      <c r="M21" s="53">
        <f t="shared" si="3"/>
        <v>0</v>
      </c>
      <c r="N21" s="29">
        <v>10</v>
      </c>
      <c r="O21" s="43">
        <f>'[7]1'!$M24</f>
        <v>4</v>
      </c>
      <c r="P21" s="53">
        <f t="shared" si="4"/>
        <v>40</v>
      </c>
      <c r="Q21" s="29">
        <v>4</v>
      </c>
      <c r="R21" s="43">
        <f>'[10]АТО-1'!$P23</f>
        <v>1</v>
      </c>
      <c r="S21" s="53">
        <f t="shared" si="5"/>
        <v>25</v>
      </c>
      <c r="T21" s="29">
        <v>3</v>
      </c>
      <c r="U21" s="43">
        <f>'[10]АТО-1'!$Q23</f>
        <v>1</v>
      </c>
      <c r="V21" s="53">
        <f t="shared" si="6"/>
        <v>33.333333333333329</v>
      </c>
      <c r="W21" s="27"/>
      <c r="X21" s="30"/>
    </row>
    <row r="22" spans="1:24" s="31" customFormat="1" ht="18" customHeight="1" x14ac:dyDescent="0.25">
      <c r="A22" s="48" t="s">
        <v>37</v>
      </c>
      <c r="B22" s="29">
        <v>0</v>
      </c>
      <c r="C22" s="78">
        <f>'[10]АТО-1'!$B24</f>
        <v>0</v>
      </c>
      <c r="D22" s="53">
        <f t="shared" si="0"/>
        <v>0</v>
      </c>
      <c r="E22" s="29">
        <v>0</v>
      </c>
      <c r="F22" s="78">
        <f>'[10]АТО-1'!$E24+[11]Шаблон!$D23</f>
        <v>0</v>
      </c>
      <c r="G22" s="53">
        <f t="shared" si="1"/>
        <v>0</v>
      </c>
      <c r="H22" s="29">
        <v>0</v>
      </c>
      <c r="I22" s="78">
        <f>'[10]АТО-1'!$J24</f>
        <v>0</v>
      </c>
      <c r="J22" s="53">
        <f t="shared" si="2"/>
        <v>0</v>
      </c>
      <c r="K22" s="29">
        <v>0</v>
      </c>
      <c r="L22" s="78">
        <f>'[10]АТО-1'!$N24+'[10]АТО-1'!$O24+[11]Шаблон!$G23</f>
        <v>0</v>
      </c>
      <c r="M22" s="53">
        <f t="shared" si="3"/>
        <v>0</v>
      </c>
      <c r="N22" s="29">
        <v>0</v>
      </c>
      <c r="O22" s="43">
        <f>'[7]1'!$M25</f>
        <v>0</v>
      </c>
      <c r="P22" s="53">
        <f t="shared" si="4"/>
        <v>0</v>
      </c>
      <c r="Q22" s="29">
        <v>0</v>
      </c>
      <c r="R22" s="43">
        <f>'[10]АТО-1'!$P24</f>
        <v>0</v>
      </c>
      <c r="S22" s="53">
        <f t="shared" si="5"/>
        <v>0</v>
      </c>
      <c r="T22" s="29">
        <v>0</v>
      </c>
      <c r="U22" s="43">
        <f>'[10]АТО-1'!$Q24</f>
        <v>0</v>
      </c>
      <c r="V22" s="53">
        <f t="shared" si="6"/>
        <v>0</v>
      </c>
      <c r="W22" s="27"/>
      <c r="X22" s="30"/>
    </row>
    <row r="23" spans="1:24" s="31" customFormat="1" ht="18" customHeight="1" x14ac:dyDescent="0.25">
      <c r="A23" s="48" t="s">
        <v>38</v>
      </c>
      <c r="B23" s="29">
        <v>0</v>
      </c>
      <c r="C23" s="78">
        <f>'[10]АТО-1'!$B25</f>
        <v>0</v>
      </c>
      <c r="D23" s="53">
        <f t="shared" si="0"/>
        <v>0</v>
      </c>
      <c r="E23" s="29">
        <v>0</v>
      </c>
      <c r="F23" s="78">
        <f>'[10]АТО-1'!$E25+[11]Шаблон!$D24</f>
        <v>0</v>
      </c>
      <c r="G23" s="53">
        <f t="shared" si="1"/>
        <v>0</v>
      </c>
      <c r="H23" s="29">
        <v>0</v>
      </c>
      <c r="I23" s="78">
        <f>'[10]АТО-1'!$J25</f>
        <v>0</v>
      </c>
      <c r="J23" s="53">
        <f t="shared" si="2"/>
        <v>0</v>
      </c>
      <c r="K23" s="29">
        <v>0</v>
      </c>
      <c r="L23" s="78">
        <f>'[10]АТО-1'!$N25+'[10]АТО-1'!$O25+[11]Шаблон!$G24</f>
        <v>0</v>
      </c>
      <c r="M23" s="53">
        <f t="shared" si="3"/>
        <v>0</v>
      </c>
      <c r="N23" s="29">
        <v>0</v>
      </c>
      <c r="O23" s="43">
        <f>'[7]1'!$M26</f>
        <v>0</v>
      </c>
      <c r="P23" s="53">
        <f t="shared" si="4"/>
        <v>0</v>
      </c>
      <c r="Q23" s="29">
        <v>6</v>
      </c>
      <c r="R23" s="43">
        <f>'[10]АТО-1'!$P25</f>
        <v>0</v>
      </c>
      <c r="S23" s="53">
        <f t="shared" si="5"/>
        <v>0</v>
      </c>
      <c r="T23" s="29">
        <v>0</v>
      </c>
      <c r="U23" s="43">
        <f>'[10]АТО-1'!$Q25</f>
        <v>0</v>
      </c>
      <c r="V23" s="53">
        <f t="shared" si="6"/>
        <v>0</v>
      </c>
      <c r="W23" s="27"/>
      <c r="X23" s="30"/>
    </row>
    <row r="24" spans="1:24" s="31" customFormat="1" ht="18" customHeight="1" x14ac:dyDescent="0.25">
      <c r="A24" s="48" t="s">
        <v>39</v>
      </c>
      <c r="B24" s="29">
        <v>17</v>
      </c>
      <c r="C24" s="78">
        <f>'[10]АТО-1'!$B26</f>
        <v>13</v>
      </c>
      <c r="D24" s="53">
        <f t="shared" si="0"/>
        <v>76.470588235294116</v>
      </c>
      <c r="E24" s="29">
        <v>7</v>
      </c>
      <c r="F24" s="78">
        <f>'[10]АТО-1'!$E26+[11]Шаблон!$D25</f>
        <v>4</v>
      </c>
      <c r="G24" s="53">
        <f t="shared" si="1"/>
        <v>57.142857142857139</v>
      </c>
      <c r="H24" s="29">
        <v>1</v>
      </c>
      <c r="I24" s="78">
        <f>'[10]АТО-1'!$J26</f>
        <v>0</v>
      </c>
      <c r="J24" s="53">
        <f t="shared" si="2"/>
        <v>0</v>
      </c>
      <c r="K24" s="29">
        <v>0</v>
      </c>
      <c r="L24" s="78">
        <f>'[10]АТО-1'!$N26+'[10]АТО-1'!$O26+[11]Шаблон!$G25</f>
        <v>1</v>
      </c>
      <c r="M24" s="53">
        <f t="shared" si="3"/>
        <v>0</v>
      </c>
      <c r="N24" s="29">
        <v>16</v>
      </c>
      <c r="O24" s="43">
        <f>'[7]1'!$M27</f>
        <v>13</v>
      </c>
      <c r="P24" s="53">
        <f t="shared" si="4"/>
        <v>81.25</v>
      </c>
      <c r="Q24" s="29">
        <v>1</v>
      </c>
      <c r="R24" s="43">
        <f>'[10]АТО-1'!$P26</f>
        <v>5</v>
      </c>
      <c r="S24" s="53">
        <f t="shared" si="5"/>
        <v>500</v>
      </c>
      <c r="T24" s="29">
        <v>6</v>
      </c>
      <c r="U24" s="43">
        <f>'[10]АТО-1'!$Q26</f>
        <v>4</v>
      </c>
      <c r="V24" s="53">
        <f t="shared" si="6"/>
        <v>66.666666666666657</v>
      </c>
      <c r="W24" s="27"/>
      <c r="X24" s="30"/>
    </row>
    <row r="25" spans="1:24" s="31" customFormat="1" ht="18" customHeight="1" x14ac:dyDescent="0.25">
      <c r="A25" s="49" t="s">
        <v>40</v>
      </c>
      <c r="B25" s="29">
        <v>5</v>
      </c>
      <c r="C25" s="78">
        <f>'[10]АТО-1'!$B27</f>
        <v>2</v>
      </c>
      <c r="D25" s="53">
        <f t="shared" si="0"/>
        <v>40</v>
      </c>
      <c r="E25" s="29">
        <v>3</v>
      </c>
      <c r="F25" s="78">
        <f>'[10]АТО-1'!$E27+[11]Шаблон!$D26</f>
        <v>1</v>
      </c>
      <c r="G25" s="53">
        <f t="shared" si="1"/>
        <v>33.333333333333329</v>
      </c>
      <c r="H25" s="29">
        <v>0</v>
      </c>
      <c r="I25" s="78">
        <f>'[10]АТО-1'!$J27</f>
        <v>0</v>
      </c>
      <c r="J25" s="53">
        <f t="shared" si="2"/>
        <v>0</v>
      </c>
      <c r="K25" s="29">
        <v>0</v>
      </c>
      <c r="L25" s="78">
        <f>'[10]АТО-1'!$N27+'[10]АТО-1'!$O27+[11]Шаблон!$G26</f>
        <v>0</v>
      </c>
      <c r="M25" s="53">
        <f t="shared" si="3"/>
        <v>0</v>
      </c>
      <c r="N25" s="29">
        <v>4</v>
      </c>
      <c r="O25" s="43">
        <f>'[7]1'!$M28</f>
        <v>2</v>
      </c>
      <c r="P25" s="53">
        <f t="shared" si="4"/>
        <v>50</v>
      </c>
      <c r="Q25" s="29">
        <v>0</v>
      </c>
      <c r="R25" s="43">
        <f>'[10]АТО-1'!$P27</f>
        <v>0</v>
      </c>
      <c r="S25" s="53">
        <f t="shared" si="5"/>
        <v>0</v>
      </c>
      <c r="T25" s="29">
        <v>0</v>
      </c>
      <c r="U25" s="43">
        <f>'[10]АТО-1'!$Q27</f>
        <v>0</v>
      </c>
      <c r="V25" s="53">
        <f t="shared" si="6"/>
        <v>0</v>
      </c>
      <c r="W25" s="27"/>
      <c r="X25" s="30"/>
    </row>
    <row r="26" spans="1:24" s="31" customFormat="1" ht="18" customHeight="1" x14ac:dyDescent="0.25">
      <c r="A26" s="48" t="s">
        <v>41</v>
      </c>
      <c r="B26" s="29">
        <v>230</v>
      </c>
      <c r="C26" s="78">
        <f>'[10]АТО-1'!$B28</f>
        <v>247</v>
      </c>
      <c r="D26" s="53">
        <f t="shared" si="0"/>
        <v>107.39130434782609</v>
      </c>
      <c r="E26" s="29">
        <v>50</v>
      </c>
      <c r="F26" s="78">
        <f>'[10]АТО-1'!$E28+[11]Шаблон!$D27</f>
        <v>51</v>
      </c>
      <c r="G26" s="53">
        <f t="shared" si="1"/>
        <v>102</v>
      </c>
      <c r="H26" s="29">
        <v>2</v>
      </c>
      <c r="I26" s="78">
        <f>'[10]АТО-1'!$J28</f>
        <v>3</v>
      </c>
      <c r="J26" s="53">
        <f t="shared" si="2"/>
        <v>150</v>
      </c>
      <c r="K26" s="29">
        <v>0</v>
      </c>
      <c r="L26" s="78">
        <f>'[10]АТО-1'!$N28+'[10]АТО-1'!$O28+[11]Шаблон!$G27</f>
        <v>0</v>
      </c>
      <c r="M26" s="53">
        <f t="shared" si="3"/>
        <v>0</v>
      </c>
      <c r="N26" s="29">
        <v>157</v>
      </c>
      <c r="O26" s="43">
        <f>'[7]1'!$M29</f>
        <v>157</v>
      </c>
      <c r="P26" s="53">
        <f t="shared" si="4"/>
        <v>100</v>
      </c>
      <c r="Q26" s="29">
        <v>96</v>
      </c>
      <c r="R26" s="43">
        <f>'[10]АТО-1'!$P28</f>
        <v>95</v>
      </c>
      <c r="S26" s="53">
        <f t="shared" si="5"/>
        <v>98.958333333333343</v>
      </c>
      <c r="T26" s="29">
        <v>83</v>
      </c>
      <c r="U26" s="43">
        <f>'[10]АТО-1'!$Q28</f>
        <v>75</v>
      </c>
      <c r="V26" s="53">
        <f t="shared" si="6"/>
        <v>90.361445783132538</v>
      </c>
      <c r="W26" s="27"/>
      <c r="X26" s="30"/>
    </row>
    <row r="27" spans="1:24" s="31" customFormat="1" ht="18" customHeight="1" x14ac:dyDescent="0.25">
      <c r="A27" s="48" t="s">
        <v>42</v>
      </c>
      <c r="B27" s="29">
        <v>27</v>
      </c>
      <c r="C27" s="78">
        <f>'[10]АТО-1'!$B29</f>
        <v>24</v>
      </c>
      <c r="D27" s="53">
        <f t="shared" si="0"/>
        <v>88.888888888888886</v>
      </c>
      <c r="E27" s="29">
        <v>5</v>
      </c>
      <c r="F27" s="78">
        <f>'[10]АТО-1'!$E29+[11]Шаблон!$D28</f>
        <v>6</v>
      </c>
      <c r="G27" s="53">
        <f t="shared" si="1"/>
        <v>120</v>
      </c>
      <c r="H27" s="29">
        <v>1</v>
      </c>
      <c r="I27" s="78">
        <f>'[10]АТО-1'!$J29</f>
        <v>0</v>
      </c>
      <c r="J27" s="53">
        <f t="shared" si="2"/>
        <v>0</v>
      </c>
      <c r="K27" s="29">
        <v>1</v>
      </c>
      <c r="L27" s="78">
        <f>'[10]АТО-1'!$N29+'[10]АТО-1'!$O29+[11]Шаблон!$G28</f>
        <v>0</v>
      </c>
      <c r="M27" s="53">
        <f t="shared" si="3"/>
        <v>0</v>
      </c>
      <c r="N27" s="29">
        <v>26</v>
      </c>
      <c r="O27" s="43">
        <f>'[7]1'!$M30</f>
        <v>22</v>
      </c>
      <c r="P27" s="53">
        <f t="shared" si="4"/>
        <v>84.615384615384613</v>
      </c>
      <c r="Q27" s="29">
        <v>10</v>
      </c>
      <c r="R27" s="43">
        <f>'[10]АТО-1'!$P29</f>
        <v>10</v>
      </c>
      <c r="S27" s="53">
        <f t="shared" si="5"/>
        <v>100</v>
      </c>
      <c r="T27" s="29">
        <v>9</v>
      </c>
      <c r="U27" s="43">
        <f>'[10]АТО-1'!$Q29</f>
        <v>9</v>
      </c>
      <c r="V27" s="53">
        <f t="shared" si="6"/>
        <v>100</v>
      </c>
      <c r="W27" s="27"/>
      <c r="X27" s="30"/>
    </row>
    <row r="28" spans="1:24" s="31" customFormat="1" ht="18" customHeight="1" x14ac:dyDescent="0.25">
      <c r="A28" s="50" t="s">
        <v>43</v>
      </c>
      <c r="B28" s="29">
        <v>39</v>
      </c>
      <c r="C28" s="78">
        <f>'[10]АТО-1'!$B30</f>
        <v>34</v>
      </c>
      <c r="D28" s="53">
        <f t="shared" si="0"/>
        <v>87.179487179487182</v>
      </c>
      <c r="E28" s="29">
        <v>7</v>
      </c>
      <c r="F28" s="78">
        <f>'[10]АТО-1'!$E30+[11]Шаблон!$D29</f>
        <v>5</v>
      </c>
      <c r="G28" s="53">
        <f t="shared" si="1"/>
        <v>71.428571428571431</v>
      </c>
      <c r="H28" s="29">
        <v>1</v>
      </c>
      <c r="I28" s="78">
        <f>'[10]АТО-1'!$J30</f>
        <v>1</v>
      </c>
      <c r="J28" s="53">
        <f t="shared" si="2"/>
        <v>100</v>
      </c>
      <c r="K28" s="29">
        <v>0</v>
      </c>
      <c r="L28" s="78">
        <f>'[10]АТО-1'!$N30+'[10]АТО-1'!$O30+[11]Шаблон!$G29</f>
        <v>0</v>
      </c>
      <c r="M28" s="53">
        <f t="shared" si="3"/>
        <v>0</v>
      </c>
      <c r="N28" s="29">
        <v>38</v>
      </c>
      <c r="O28" s="43">
        <f>'[7]1'!$M31</f>
        <v>34</v>
      </c>
      <c r="P28" s="53">
        <f t="shared" si="4"/>
        <v>89.473684210526315</v>
      </c>
      <c r="Q28" s="29">
        <v>16</v>
      </c>
      <c r="R28" s="43">
        <f>'[10]АТО-1'!$P30</f>
        <v>15</v>
      </c>
      <c r="S28" s="53">
        <f t="shared" si="5"/>
        <v>93.75</v>
      </c>
      <c r="T28" s="29">
        <v>13</v>
      </c>
      <c r="U28" s="43">
        <f>'[10]АТО-1'!$Q30</f>
        <v>14</v>
      </c>
      <c r="V28" s="53">
        <f t="shared" si="6"/>
        <v>107.69230769230769</v>
      </c>
      <c r="W28" s="27"/>
      <c r="X28" s="30"/>
    </row>
    <row r="29" spans="1:24" x14ac:dyDescent="0.2">
      <c r="A29" s="33"/>
      <c r="B29" s="34"/>
      <c r="C29" s="33"/>
      <c r="D29" s="33"/>
      <c r="E29" s="33"/>
      <c r="F29" s="33"/>
      <c r="G29" s="33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24" x14ac:dyDescent="0.2">
      <c r="A30" s="37"/>
      <c r="B30" s="37"/>
      <c r="C30" s="37"/>
      <c r="D30" s="37"/>
      <c r="E30" s="37"/>
      <c r="F30" s="37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24" x14ac:dyDescent="0.2">
      <c r="A31" s="37"/>
      <c r="B31" s="37"/>
      <c r="C31" s="37"/>
      <c r="D31" s="37"/>
      <c r="E31" s="37"/>
      <c r="F31" s="37"/>
      <c r="G31" s="37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24" x14ac:dyDescent="0.2">
      <c r="A32" s="37"/>
      <c r="B32" s="37"/>
      <c r="C32" s="37"/>
      <c r="D32" s="37"/>
      <c r="E32" s="37"/>
      <c r="F32" s="37"/>
      <c r="G32" s="37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8:19" x14ac:dyDescent="0.2"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8:19" x14ac:dyDescent="0.2"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8:19" x14ac:dyDescent="0.2"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8:19" x14ac:dyDescent="0.2"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8:19" x14ac:dyDescent="0.2"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8:19" x14ac:dyDescent="0.2"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8:19" x14ac:dyDescent="0.2"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8:19" x14ac:dyDescent="0.2"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8:19" x14ac:dyDescent="0.2"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8:19" x14ac:dyDescent="0.2"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8:19" x14ac:dyDescent="0.2"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8:19" x14ac:dyDescent="0.2"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8:19" x14ac:dyDescent="0.2"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8:19" x14ac:dyDescent="0.2"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8:19" x14ac:dyDescent="0.2"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8:19" x14ac:dyDescent="0.2"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8:19" x14ac:dyDescent="0.2"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8:19" x14ac:dyDescent="0.2"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8:19" x14ac:dyDescent="0.2"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8:19" x14ac:dyDescent="0.2"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pans="8:19" x14ac:dyDescent="0.2"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8:19" x14ac:dyDescent="0.2"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8:19" x14ac:dyDescent="0.2"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8:19" x14ac:dyDescent="0.2"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8:19" x14ac:dyDescent="0.2"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8:19" x14ac:dyDescent="0.2"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8:19" x14ac:dyDescent="0.2"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8:19" x14ac:dyDescent="0.2"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8:19" x14ac:dyDescent="0.2"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8:19" x14ac:dyDescent="0.2"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8:19" x14ac:dyDescent="0.2"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8:19" x14ac:dyDescent="0.2"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8:19" x14ac:dyDescent="0.2"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8:19" x14ac:dyDescent="0.2"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8:19" x14ac:dyDescent="0.2"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8:19" x14ac:dyDescent="0.2"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8:19" x14ac:dyDescent="0.2"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8:19" x14ac:dyDescent="0.2"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8:19" x14ac:dyDescent="0.2"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8:19" x14ac:dyDescent="0.2"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8:19" x14ac:dyDescent="0.2"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8:19" x14ac:dyDescent="0.2"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8:19" x14ac:dyDescent="0.2"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8:19" x14ac:dyDescent="0.2"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8:19" x14ac:dyDescent="0.2"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8:19" x14ac:dyDescent="0.2"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8:19" x14ac:dyDescent="0.2"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8:19" x14ac:dyDescent="0.2"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8:19" x14ac:dyDescent="0.2"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8:19" x14ac:dyDescent="0.2"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8:19" x14ac:dyDescent="0.2"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spans="8:19" x14ac:dyDescent="0.2"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</sheetData>
  <mergeCells count="11">
    <mergeCell ref="A1:V1"/>
    <mergeCell ref="B3:D5"/>
    <mergeCell ref="E3:G5"/>
    <mergeCell ref="H3:J5"/>
    <mergeCell ref="K3:M5"/>
    <mergeCell ref="N3:P5"/>
    <mergeCell ref="Q3:S5"/>
    <mergeCell ref="T3:V5"/>
    <mergeCell ref="R2:S2"/>
    <mergeCell ref="T2:U2"/>
    <mergeCell ref="A3:A5"/>
  </mergeCells>
  <pageMargins left="0.31496062992125984" right="0.31496062992125984" top="0.35433070866141736" bottom="0.35433070866141736" header="0.31496062992125984" footer="0.31496062992125984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6"/>
  <sheetViews>
    <sheetView view="pageBreakPreview" zoomScale="80" zoomScaleNormal="70" zoomScaleSheetLayoutView="80" workbookViewId="0">
      <selection activeCell="A3" sqref="A3:A4"/>
    </sheetView>
  </sheetViews>
  <sheetFormatPr defaultColWidth="8" defaultRowHeight="12.75" x14ac:dyDescent="0.2"/>
  <cols>
    <col min="1" max="1" width="60.85546875" style="2" customWidth="1"/>
    <col min="2" max="2" width="15.5703125" style="2" customWidth="1"/>
    <col min="3" max="3" width="15.140625" style="2" customWidth="1"/>
    <col min="4" max="4" width="13.85546875" style="2" customWidth="1"/>
    <col min="5" max="5" width="14.42578125" style="2" customWidth="1"/>
    <col min="6" max="16384" width="8" style="2"/>
  </cols>
  <sheetData>
    <row r="1" spans="1:11" ht="81" customHeight="1" x14ac:dyDescent="0.2">
      <c r="A1" s="94" t="s">
        <v>46</v>
      </c>
      <c r="B1" s="94"/>
      <c r="C1" s="94"/>
      <c r="D1" s="94"/>
      <c r="E1" s="94"/>
    </row>
    <row r="2" spans="1:11" ht="28.5" customHeight="1" x14ac:dyDescent="0.2">
      <c r="A2" s="128" t="s">
        <v>17</v>
      </c>
      <c r="B2" s="128"/>
      <c r="C2" s="128"/>
      <c r="D2" s="128"/>
      <c r="E2" s="128"/>
    </row>
    <row r="3" spans="1:11" s="3" customFormat="1" ht="23.25" customHeight="1" x14ac:dyDescent="0.25">
      <c r="A3" s="89" t="s">
        <v>0</v>
      </c>
      <c r="B3" s="95" t="s">
        <v>63</v>
      </c>
      <c r="C3" s="95" t="s">
        <v>64</v>
      </c>
      <c r="D3" s="92" t="s">
        <v>1</v>
      </c>
      <c r="E3" s="93"/>
    </row>
    <row r="4" spans="1:11" s="3" customFormat="1" ht="42" customHeight="1" x14ac:dyDescent="0.25">
      <c r="A4" s="90"/>
      <c r="B4" s="96"/>
      <c r="C4" s="96"/>
      <c r="D4" s="4" t="s">
        <v>2</v>
      </c>
      <c r="E4" s="5" t="s">
        <v>54</v>
      </c>
    </row>
    <row r="5" spans="1:11" s="8" customFormat="1" ht="15.75" customHeight="1" x14ac:dyDescent="0.25">
      <c r="A5" s="6" t="s">
        <v>3</v>
      </c>
      <c r="B5" s="7">
        <v>1</v>
      </c>
      <c r="C5" s="7">
        <v>2</v>
      </c>
      <c r="D5" s="84">
        <v>3</v>
      </c>
      <c r="E5" s="84">
        <v>4</v>
      </c>
    </row>
    <row r="6" spans="1:11" s="3" customFormat="1" ht="31.5" customHeight="1" x14ac:dyDescent="0.25">
      <c r="A6" s="9" t="s">
        <v>48</v>
      </c>
      <c r="B6" s="54">
        <f>'8'!B7</f>
        <v>142</v>
      </c>
      <c r="C6" s="54">
        <f>'8'!C7</f>
        <v>139</v>
      </c>
      <c r="D6" s="51">
        <f t="shared" ref="D6:D10" si="0">IF(B6=0,0,C6/B6)*100</f>
        <v>97.887323943661968</v>
      </c>
      <c r="E6" s="45">
        <f t="shared" ref="E6:E10" si="1">C6-B6</f>
        <v>-3</v>
      </c>
      <c r="K6" s="11"/>
    </row>
    <row r="7" spans="1:11" s="3" customFormat="1" ht="54.75" customHeight="1" x14ac:dyDescent="0.25">
      <c r="A7" s="12" t="s">
        <v>49</v>
      </c>
      <c r="B7" s="54">
        <f>'8'!E7</f>
        <v>43</v>
      </c>
      <c r="C7" s="54">
        <f>'8'!F7</f>
        <v>35</v>
      </c>
      <c r="D7" s="51">
        <f t="shared" si="0"/>
        <v>81.395348837209298</v>
      </c>
      <c r="E7" s="45">
        <f t="shared" si="1"/>
        <v>-8</v>
      </c>
      <c r="K7" s="11"/>
    </row>
    <row r="8" spans="1:11" s="3" customFormat="1" ht="35.25" customHeight="1" x14ac:dyDescent="0.25">
      <c r="A8" s="13" t="s">
        <v>50</v>
      </c>
      <c r="B8" s="54">
        <f>'8'!H7</f>
        <v>5</v>
      </c>
      <c r="C8" s="54">
        <f>'8'!I7</f>
        <v>6</v>
      </c>
      <c r="D8" s="51">
        <f t="shared" si="0"/>
        <v>120</v>
      </c>
      <c r="E8" s="45">
        <f t="shared" si="1"/>
        <v>1</v>
      </c>
      <c r="K8" s="11"/>
    </row>
    <row r="9" spans="1:11" s="3" customFormat="1" ht="45.75" customHeight="1" x14ac:dyDescent="0.25">
      <c r="A9" s="13" t="s">
        <v>16</v>
      </c>
      <c r="B9" s="54">
        <f>'8'!K7</f>
        <v>4</v>
      </c>
      <c r="C9" s="54">
        <f>'8'!L7</f>
        <v>5</v>
      </c>
      <c r="D9" s="51">
        <f t="shared" si="0"/>
        <v>125</v>
      </c>
      <c r="E9" s="45">
        <f t="shared" si="1"/>
        <v>1</v>
      </c>
      <c r="K9" s="11"/>
    </row>
    <row r="10" spans="1:11" s="3" customFormat="1" ht="55.5" customHeight="1" x14ac:dyDescent="0.25">
      <c r="A10" s="13" t="s">
        <v>51</v>
      </c>
      <c r="B10" s="54">
        <f>'8'!N7</f>
        <v>112</v>
      </c>
      <c r="C10" s="54">
        <f>'8'!O7</f>
        <v>111</v>
      </c>
      <c r="D10" s="51">
        <f t="shared" si="0"/>
        <v>99.107142857142861</v>
      </c>
      <c r="E10" s="45">
        <f t="shared" si="1"/>
        <v>-1</v>
      </c>
      <c r="K10" s="11"/>
    </row>
    <row r="11" spans="1:11" s="3" customFormat="1" ht="12.75" customHeight="1" x14ac:dyDescent="0.25">
      <c r="A11" s="85" t="s">
        <v>4</v>
      </c>
      <c r="B11" s="86"/>
      <c r="C11" s="86"/>
      <c r="D11" s="86"/>
      <c r="E11" s="86"/>
      <c r="K11" s="11"/>
    </row>
    <row r="12" spans="1:11" s="3" customFormat="1" ht="15" customHeight="1" x14ac:dyDescent="0.25">
      <c r="A12" s="87"/>
      <c r="B12" s="88"/>
      <c r="C12" s="88"/>
      <c r="D12" s="88"/>
      <c r="E12" s="88"/>
      <c r="K12" s="11"/>
    </row>
    <row r="13" spans="1:11" s="3" customFormat="1" ht="20.25" customHeight="1" x14ac:dyDescent="0.25">
      <c r="A13" s="89" t="s">
        <v>0</v>
      </c>
      <c r="B13" s="91" t="s">
        <v>65</v>
      </c>
      <c r="C13" s="91" t="s">
        <v>66</v>
      </c>
      <c r="D13" s="92" t="s">
        <v>1</v>
      </c>
      <c r="E13" s="93"/>
      <c r="K13" s="11"/>
    </row>
    <row r="14" spans="1:11" ht="35.25" customHeight="1" x14ac:dyDescent="0.2">
      <c r="A14" s="90"/>
      <c r="B14" s="91"/>
      <c r="C14" s="91"/>
      <c r="D14" s="4" t="s">
        <v>2</v>
      </c>
      <c r="E14" s="5" t="s">
        <v>54</v>
      </c>
      <c r="K14" s="11"/>
    </row>
    <row r="15" spans="1:11" ht="25.5" customHeight="1" x14ac:dyDescent="0.2">
      <c r="A15" s="1" t="s">
        <v>48</v>
      </c>
      <c r="B15" s="55">
        <f>'8'!Q7</f>
        <v>63</v>
      </c>
      <c r="C15" s="55">
        <f>'8'!R7</f>
        <v>44</v>
      </c>
      <c r="D15" s="44">
        <f t="shared" ref="D15:D16" si="2">C15/B15%</f>
        <v>69.841269841269835</v>
      </c>
      <c r="E15" s="45">
        <f t="shared" ref="E15:E16" si="3">C15-B15</f>
        <v>-19</v>
      </c>
      <c r="K15" s="11"/>
    </row>
    <row r="16" spans="1:11" ht="33.75" customHeight="1" x14ac:dyDescent="0.2">
      <c r="A16" s="1" t="s">
        <v>52</v>
      </c>
      <c r="B16" s="55">
        <f>'8'!T7</f>
        <v>42</v>
      </c>
      <c r="C16" s="55">
        <f>'8'!U7</f>
        <v>29</v>
      </c>
      <c r="D16" s="44">
        <f t="shared" si="2"/>
        <v>69.047619047619051</v>
      </c>
      <c r="E16" s="45">
        <f t="shared" si="3"/>
        <v>-13</v>
      </c>
      <c r="K16" s="11"/>
    </row>
  </sheetData>
  <mergeCells count="11">
    <mergeCell ref="A1:E1"/>
    <mergeCell ref="A3:A4"/>
    <mergeCell ref="B3:B4"/>
    <mergeCell ref="C3:C4"/>
    <mergeCell ref="D3:E3"/>
    <mergeCell ref="A13:A14"/>
    <mergeCell ref="B13:B14"/>
    <mergeCell ref="C13:C14"/>
    <mergeCell ref="D13:E13"/>
    <mergeCell ref="A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Z84"/>
  <sheetViews>
    <sheetView view="pageBreakPreview" zoomScale="87" zoomScaleNormal="75" zoomScaleSheetLayoutView="87" workbookViewId="0">
      <pane xSplit="1" ySplit="6" topLeftCell="B7" activePane="bottomRight" state="frozen"/>
      <selection activeCell="D8" sqref="D8"/>
      <selection pane="topRight" activeCell="D8" sqref="D8"/>
      <selection pane="bottomLeft" activeCell="D8" sqref="D8"/>
      <selection pane="bottomRight" activeCell="A3" sqref="A3:A5"/>
    </sheetView>
  </sheetViews>
  <sheetFormatPr defaultRowHeight="14.25" x14ac:dyDescent="0.2"/>
  <cols>
    <col min="1" max="1" width="29.140625" style="35" customWidth="1"/>
    <col min="2" max="4" width="7.42578125" style="35" customWidth="1"/>
    <col min="5" max="5" width="7.28515625" style="35" customWidth="1"/>
    <col min="6" max="6" width="8.42578125" style="35" customWidth="1"/>
    <col min="7" max="7" width="9" style="35" customWidth="1"/>
    <col min="8" max="8" width="7.5703125" style="35" customWidth="1"/>
    <col min="9" max="9" width="7.42578125" style="35" customWidth="1"/>
    <col min="10" max="10" width="9.140625" style="35" customWidth="1"/>
    <col min="11" max="11" width="7.42578125" style="35" customWidth="1"/>
    <col min="12" max="12" width="5.85546875" style="35" customWidth="1"/>
    <col min="13" max="13" width="8.140625" style="35" customWidth="1"/>
    <col min="14" max="14" width="7.5703125" style="35" customWidth="1"/>
    <col min="15" max="15" width="8" style="35" customWidth="1"/>
    <col min="16" max="16" width="8.140625" style="35" customWidth="1"/>
    <col min="17" max="17" width="8.28515625" style="35" customWidth="1"/>
    <col min="18" max="18" width="7.28515625" style="35" customWidth="1"/>
    <col min="19" max="19" width="8.28515625" style="35" customWidth="1"/>
    <col min="20" max="20" width="8" style="35" customWidth="1"/>
    <col min="21" max="21" width="7.85546875" style="35" customWidth="1"/>
    <col min="22" max="16384" width="9.140625" style="35"/>
  </cols>
  <sheetData>
    <row r="1" spans="1:26" s="20" customFormat="1" ht="38.25" customHeight="1" x14ac:dyDescent="0.25">
      <c r="A1" s="107" t="s">
        <v>84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6" s="23" customFormat="1" ht="14.2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42"/>
      <c r="K2" s="42"/>
      <c r="L2" s="21"/>
      <c r="M2" s="21"/>
      <c r="N2" s="22"/>
      <c r="O2" s="22"/>
      <c r="P2" s="22"/>
      <c r="R2" s="105"/>
      <c r="S2" s="105"/>
      <c r="T2" s="103" t="s">
        <v>5</v>
      </c>
      <c r="U2" s="103"/>
    </row>
    <row r="3" spans="1:26" s="24" customFormat="1" ht="67.5" customHeight="1" x14ac:dyDescent="0.25">
      <c r="A3" s="106"/>
      <c r="B3" s="97" t="s">
        <v>72</v>
      </c>
      <c r="C3" s="97"/>
      <c r="D3" s="97"/>
      <c r="E3" s="97" t="s">
        <v>83</v>
      </c>
      <c r="F3" s="97"/>
      <c r="G3" s="97"/>
      <c r="H3" s="97" t="s">
        <v>7</v>
      </c>
      <c r="I3" s="97"/>
      <c r="J3" s="97"/>
      <c r="K3" s="97" t="s">
        <v>8</v>
      </c>
      <c r="L3" s="97"/>
      <c r="M3" s="97"/>
      <c r="N3" s="98" t="s">
        <v>6</v>
      </c>
      <c r="O3" s="99"/>
      <c r="P3" s="100"/>
      <c r="Q3" s="97" t="s">
        <v>9</v>
      </c>
      <c r="R3" s="97"/>
      <c r="S3" s="97"/>
      <c r="T3" s="97" t="s">
        <v>76</v>
      </c>
      <c r="U3" s="97"/>
      <c r="V3" s="97"/>
    </row>
    <row r="4" spans="1:26" s="25" customFormat="1" ht="19.5" customHeight="1" x14ac:dyDescent="0.25">
      <c r="A4" s="106"/>
      <c r="B4" s="101" t="s">
        <v>12</v>
      </c>
      <c r="C4" s="101" t="s">
        <v>21</v>
      </c>
      <c r="D4" s="102" t="s">
        <v>2</v>
      </c>
      <c r="E4" s="101" t="s">
        <v>12</v>
      </c>
      <c r="F4" s="101" t="s">
        <v>21</v>
      </c>
      <c r="G4" s="102" t="s">
        <v>2</v>
      </c>
      <c r="H4" s="101" t="s">
        <v>12</v>
      </c>
      <c r="I4" s="101" t="s">
        <v>21</v>
      </c>
      <c r="J4" s="102" t="s">
        <v>2</v>
      </c>
      <c r="K4" s="101" t="s">
        <v>12</v>
      </c>
      <c r="L4" s="101" t="s">
        <v>21</v>
      </c>
      <c r="M4" s="102" t="s">
        <v>2</v>
      </c>
      <c r="N4" s="101" t="s">
        <v>12</v>
      </c>
      <c r="O4" s="101" t="s">
        <v>21</v>
      </c>
      <c r="P4" s="102" t="s">
        <v>2</v>
      </c>
      <c r="Q4" s="101" t="s">
        <v>12</v>
      </c>
      <c r="R4" s="101" t="s">
        <v>21</v>
      </c>
      <c r="S4" s="102" t="s">
        <v>2</v>
      </c>
      <c r="T4" s="101" t="s">
        <v>12</v>
      </c>
      <c r="U4" s="101" t="s">
        <v>21</v>
      </c>
      <c r="V4" s="102" t="s">
        <v>2</v>
      </c>
    </row>
    <row r="5" spans="1:26" s="25" customFormat="1" ht="6" customHeight="1" x14ac:dyDescent="0.25">
      <c r="A5" s="106"/>
      <c r="B5" s="101"/>
      <c r="C5" s="101"/>
      <c r="D5" s="102"/>
      <c r="E5" s="101"/>
      <c r="F5" s="101"/>
      <c r="G5" s="102"/>
      <c r="H5" s="101"/>
      <c r="I5" s="101"/>
      <c r="J5" s="102"/>
      <c r="K5" s="101"/>
      <c r="L5" s="101"/>
      <c r="M5" s="102"/>
      <c r="N5" s="101"/>
      <c r="O5" s="101"/>
      <c r="P5" s="102"/>
      <c r="Q5" s="101"/>
      <c r="R5" s="101"/>
      <c r="S5" s="102"/>
      <c r="T5" s="101"/>
      <c r="U5" s="101"/>
      <c r="V5" s="102"/>
    </row>
    <row r="6" spans="1:26" s="41" customFormat="1" ht="11.25" customHeight="1" x14ac:dyDescent="0.2">
      <c r="A6" s="39" t="s">
        <v>3</v>
      </c>
      <c r="B6" s="40">
        <v>1</v>
      </c>
      <c r="C6" s="40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72">
        <v>11</v>
      </c>
      <c r="M6" s="72">
        <v>12</v>
      </c>
      <c r="N6" s="72">
        <v>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  <c r="U6" s="72">
        <v>20</v>
      </c>
      <c r="V6" s="72">
        <v>21</v>
      </c>
    </row>
    <row r="7" spans="1:26" s="28" customFormat="1" ht="18" customHeight="1" x14ac:dyDescent="0.25">
      <c r="A7" s="46" t="s">
        <v>22</v>
      </c>
      <c r="B7" s="26">
        <f>SUM(B8:B28)</f>
        <v>142</v>
      </c>
      <c r="C7" s="26">
        <f>SUM(C8:C28)</f>
        <v>139</v>
      </c>
      <c r="D7" s="52">
        <f>IF(B7=0,0,C7/B7)*100</f>
        <v>97.887323943661968</v>
      </c>
      <c r="E7" s="26">
        <f>SUM(E8:E28)</f>
        <v>43</v>
      </c>
      <c r="F7" s="26">
        <f>SUM(F8:F28)</f>
        <v>35</v>
      </c>
      <c r="G7" s="52">
        <f>IF(E7=0,0,F7/E7)*100</f>
        <v>81.395348837209298</v>
      </c>
      <c r="H7" s="26">
        <f>SUM(H8:H28)</f>
        <v>5</v>
      </c>
      <c r="I7" s="26">
        <f>SUM(I8:I28)</f>
        <v>6</v>
      </c>
      <c r="J7" s="52">
        <f>IF(H7=0,0,I7/H7)*100</f>
        <v>120</v>
      </c>
      <c r="K7" s="26">
        <f>SUM(K8:K28)</f>
        <v>4</v>
      </c>
      <c r="L7" s="26">
        <f>SUM(L8:L28)</f>
        <v>5</v>
      </c>
      <c r="M7" s="52">
        <f>IF(K7=0,0,L7/K7)*100</f>
        <v>125</v>
      </c>
      <c r="N7" s="26">
        <f>SUM(N8:N28)</f>
        <v>112</v>
      </c>
      <c r="O7" s="26">
        <f>SUM(O8:O28)</f>
        <v>111</v>
      </c>
      <c r="P7" s="52">
        <f>IF(N7=0,0,O7/N7)*100</f>
        <v>99.107142857142861</v>
      </c>
      <c r="Q7" s="26">
        <f>SUM(Q8:Q28)</f>
        <v>63</v>
      </c>
      <c r="R7" s="26">
        <f>SUM(R8:R28)</f>
        <v>44</v>
      </c>
      <c r="S7" s="52">
        <f>IF(Q7=0,0,R7/Q7)*100</f>
        <v>69.841269841269835</v>
      </c>
      <c r="T7" s="26">
        <f>SUM(T8:T28)</f>
        <v>42</v>
      </c>
      <c r="U7" s="26">
        <f>SUM(U8:U28)</f>
        <v>29</v>
      </c>
      <c r="V7" s="52">
        <f>IF(T7=0,0,U7/T7)*100</f>
        <v>69.047619047619051</v>
      </c>
      <c r="W7" s="27"/>
      <c r="Z7" s="31"/>
    </row>
    <row r="8" spans="1:26" s="31" customFormat="1" ht="18" customHeight="1" x14ac:dyDescent="0.25">
      <c r="A8" s="47" t="s">
        <v>23</v>
      </c>
      <c r="B8" s="56">
        <v>3</v>
      </c>
      <c r="C8" s="29">
        <f>[12]VPO1!$B10</f>
        <v>7</v>
      </c>
      <c r="D8" s="53">
        <f t="shared" ref="D8:D28" si="0">IF(B8=0,0,C8/B8)*100</f>
        <v>233.33333333333334</v>
      </c>
      <c r="E8" s="56">
        <v>0</v>
      </c>
      <c r="F8" s="29">
        <f>[12]VPO1!$E10+[13]VPO7!$D9</f>
        <v>0</v>
      </c>
      <c r="G8" s="53">
        <f t="shared" ref="G8:G28" si="1">IF(E8=0,0,F8/E8)*100</f>
        <v>0</v>
      </c>
      <c r="H8" s="56">
        <v>0</v>
      </c>
      <c r="I8" s="29">
        <f>[12]VPO1!$N10</f>
        <v>0</v>
      </c>
      <c r="J8" s="53">
        <f t="shared" ref="J8:J28" si="2">IF(H8=0,0,I8/H8)*100</f>
        <v>0</v>
      </c>
      <c r="K8" s="56">
        <v>0</v>
      </c>
      <c r="L8" s="29">
        <f>[12]VPO1!$R10+[12]VPO1!$S10+[13]VPO7!$G9</f>
        <v>0</v>
      </c>
      <c r="M8" s="53">
        <f t="shared" ref="M8:M28" si="3">IF(K8=0,0,L8/K8)*100</f>
        <v>0</v>
      </c>
      <c r="N8" s="29">
        <v>3</v>
      </c>
      <c r="O8" s="43">
        <f>'[7]1'!$L11</f>
        <v>7</v>
      </c>
      <c r="P8" s="53">
        <f t="shared" ref="P8:P28" si="4">IF(N8=0,0,O8/N8)*100</f>
        <v>233.33333333333334</v>
      </c>
      <c r="Q8" s="29">
        <v>3</v>
      </c>
      <c r="R8" s="43">
        <f>[12]VPO1!$T10</f>
        <v>2</v>
      </c>
      <c r="S8" s="53">
        <f t="shared" ref="S8:S28" si="5">IF(Q8=0,0,R8/Q8)*100</f>
        <v>66.666666666666657</v>
      </c>
      <c r="T8" s="29">
        <v>2</v>
      </c>
      <c r="U8" s="43">
        <f>[12]VPO1!$U10</f>
        <v>2</v>
      </c>
      <c r="V8" s="53">
        <f t="shared" ref="V8:V28" si="6">IF(T8=0,0,U8/T8)*100</f>
        <v>100</v>
      </c>
      <c r="W8" s="27"/>
      <c r="X8" s="30"/>
    </row>
    <row r="9" spans="1:26" s="32" customFormat="1" ht="18" customHeight="1" x14ac:dyDescent="0.25">
      <c r="A9" s="48" t="s">
        <v>24</v>
      </c>
      <c r="B9" s="56">
        <v>5</v>
      </c>
      <c r="C9" s="78">
        <f>[12]VPO1!$B11</f>
        <v>1</v>
      </c>
      <c r="D9" s="53">
        <f t="shared" si="0"/>
        <v>20</v>
      </c>
      <c r="E9" s="56">
        <v>0</v>
      </c>
      <c r="F9" s="78">
        <f>[12]VPO1!$E11+[13]VPO7!$D10</f>
        <v>0</v>
      </c>
      <c r="G9" s="53">
        <f t="shared" si="1"/>
        <v>0</v>
      </c>
      <c r="H9" s="56">
        <v>0</v>
      </c>
      <c r="I9" s="78">
        <f>[12]VPO1!$N11</f>
        <v>0</v>
      </c>
      <c r="J9" s="53">
        <f t="shared" si="2"/>
        <v>0</v>
      </c>
      <c r="K9" s="56">
        <v>0</v>
      </c>
      <c r="L9" s="78">
        <f>[12]VPO1!$R11+[12]VPO1!$S11+[13]VPO7!$G10</f>
        <v>0</v>
      </c>
      <c r="M9" s="53">
        <f t="shared" si="3"/>
        <v>0</v>
      </c>
      <c r="N9" s="29">
        <v>4</v>
      </c>
      <c r="O9" s="43">
        <f>'[7]1'!$L12</f>
        <v>1</v>
      </c>
      <c r="P9" s="53">
        <f t="shared" si="4"/>
        <v>25</v>
      </c>
      <c r="Q9" s="29">
        <v>2</v>
      </c>
      <c r="R9" s="43">
        <f>[12]VPO1!$T11</f>
        <v>0</v>
      </c>
      <c r="S9" s="53">
        <f t="shared" si="5"/>
        <v>0</v>
      </c>
      <c r="T9" s="29">
        <v>1</v>
      </c>
      <c r="U9" s="43">
        <f>[12]VPO1!$U11</f>
        <v>0</v>
      </c>
      <c r="V9" s="53">
        <f t="shared" si="6"/>
        <v>0</v>
      </c>
      <c r="W9" s="27"/>
      <c r="X9" s="30"/>
    </row>
    <row r="10" spans="1:26" s="31" customFormat="1" ht="18" customHeight="1" x14ac:dyDescent="0.25">
      <c r="A10" s="48" t="s">
        <v>25</v>
      </c>
      <c r="B10" s="56">
        <v>1</v>
      </c>
      <c r="C10" s="78">
        <f>[12]VPO1!$B12</f>
        <v>2</v>
      </c>
      <c r="D10" s="53">
        <f t="shared" si="0"/>
        <v>200</v>
      </c>
      <c r="E10" s="56">
        <v>1</v>
      </c>
      <c r="F10" s="78">
        <f>[12]VPO1!$E12+[13]VPO7!$D11</f>
        <v>2</v>
      </c>
      <c r="G10" s="53">
        <f t="shared" si="1"/>
        <v>200</v>
      </c>
      <c r="H10" s="56">
        <v>0</v>
      </c>
      <c r="I10" s="78">
        <f>[12]VPO1!$N12</f>
        <v>0</v>
      </c>
      <c r="J10" s="53">
        <f t="shared" si="2"/>
        <v>0</v>
      </c>
      <c r="K10" s="56">
        <v>0</v>
      </c>
      <c r="L10" s="78">
        <f>[12]VPO1!$R12+[12]VPO1!$S12+[13]VPO7!$G11</f>
        <v>0</v>
      </c>
      <c r="M10" s="53">
        <f t="shared" si="3"/>
        <v>0</v>
      </c>
      <c r="N10" s="29">
        <v>1</v>
      </c>
      <c r="O10" s="43">
        <f>'[7]1'!$L13</f>
        <v>2</v>
      </c>
      <c r="P10" s="53">
        <f t="shared" si="4"/>
        <v>200</v>
      </c>
      <c r="Q10" s="29">
        <v>0</v>
      </c>
      <c r="R10" s="43">
        <f>[12]VPO1!$T12</f>
        <v>0</v>
      </c>
      <c r="S10" s="53">
        <f t="shared" si="5"/>
        <v>0</v>
      </c>
      <c r="T10" s="29">
        <v>0</v>
      </c>
      <c r="U10" s="43">
        <f>[12]VPO1!$U12</f>
        <v>0</v>
      </c>
      <c r="V10" s="53">
        <f t="shared" si="6"/>
        <v>0</v>
      </c>
      <c r="W10" s="27"/>
      <c r="X10" s="30"/>
    </row>
    <row r="11" spans="1:26" s="31" customFormat="1" ht="18" customHeight="1" x14ac:dyDescent="0.25">
      <c r="A11" s="48" t="s">
        <v>26</v>
      </c>
      <c r="B11" s="56">
        <v>5</v>
      </c>
      <c r="C11" s="78">
        <f>[12]VPO1!$B13</f>
        <v>2</v>
      </c>
      <c r="D11" s="53">
        <f t="shared" si="0"/>
        <v>40</v>
      </c>
      <c r="E11" s="56">
        <v>1</v>
      </c>
      <c r="F11" s="78">
        <f>[12]VPO1!$E13+[13]VPO7!$D12</f>
        <v>0</v>
      </c>
      <c r="G11" s="53">
        <f t="shared" si="1"/>
        <v>0</v>
      </c>
      <c r="H11" s="56">
        <v>0</v>
      </c>
      <c r="I11" s="78">
        <f>[12]VPO1!$N13</f>
        <v>0</v>
      </c>
      <c r="J11" s="53">
        <f t="shared" si="2"/>
        <v>0</v>
      </c>
      <c r="K11" s="56">
        <v>0</v>
      </c>
      <c r="L11" s="78">
        <f>[12]VPO1!$R13+[12]VPO1!$S13+[13]VPO7!$G12</f>
        <v>0</v>
      </c>
      <c r="M11" s="53">
        <f t="shared" si="3"/>
        <v>0</v>
      </c>
      <c r="N11" s="29">
        <v>5</v>
      </c>
      <c r="O11" s="43">
        <f>'[7]1'!$L14</f>
        <v>1</v>
      </c>
      <c r="P11" s="53">
        <f t="shared" si="4"/>
        <v>20</v>
      </c>
      <c r="Q11" s="29">
        <v>1</v>
      </c>
      <c r="R11" s="43">
        <f>[12]VPO1!$T13</f>
        <v>0</v>
      </c>
      <c r="S11" s="53">
        <f t="shared" si="5"/>
        <v>0</v>
      </c>
      <c r="T11" s="29">
        <v>1</v>
      </c>
      <c r="U11" s="43">
        <f>[12]VPO1!$U13</f>
        <v>0</v>
      </c>
      <c r="V11" s="53">
        <f t="shared" si="6"/>
        <v>0</v>
      </c>
      <c r="W11" s="27"/>
      <c r="X11" s="30"/>
    </row>
    <row r="12" spans="1:26" s="31" customFormat="1" ht="18" customHeight="1" x14ac:dyDescent="0.25">
      <c r="A12" s="48" t="s">
        <v>27</v>
      </c>
      <c r="B12" s="56">
        <v>3</v>
      </c>
      <c r="C12" s="78">
        <f>[12]VPO1!$B14</f>
        <v>6</v>
      </c>
      <c r="D12" s="53">
        <f t="shared" si="0"/>
        <v>200</v>
      </c>
      <c r="E12" s="56">
        <v>1</v>
      </c>
      <c r="F12" s="78">
        <f>[12]VPO1!$E14+[13]VPO7!$D13</f>
        <v>0</v>
      </c>
      <c r="G12" s="53">
        <f t="shared" si="1"/>
        <v>0</v>
      </c>
      <c r="H12" s="56">
        <v>0</v>
      </c>
      <c r="I12" s="78">
        <f>[12]VPO1!$N14</f>
        <v>0</v>
      </c>
      <c r="J12" s="53">
        <f t="shared" si="2"/>
        <v>0</v>
      </c>
      <c r="K12" s="56">
        <v>1</v>
      </c>
      <c r="L12" s="78">
        <f>[12]VPO1!$R14+[12]VPO1!$S14+[13]VPO7!$G13</f>
        <v>1</v>
      </c>
      <c r="M12" s="53">
        <f t="shared" si="3"/>
        <v>100</v>
      </c>
      <c r="N12" s="29">
        <v>3</v>
      </c>
      <c r="O12" s="43">
        <f>'[7]1'!$L15</f>
        <v>6</v>
      </c>
      <c r="P12" s="53">
        <f t="shared" si="4"/>
        <v>200</v>
      </c>
      <c r="Q12" s="29">
        <v>1</v>
      </c>
      <c r="R12" s="43">
        <f>[12]VPO1!$T14</f>
        <v>3</v>
      </c>
      <c r="S12" s="53">
        <f t="shared" si="5"/>
        <v>300</v>
      </c>
      <c r="T12" s="29">
        <v>1</v>
      </c>
      <c r="U12" s="43">
        <f>[12]VPO1!$U14</f>
        <v>3</v>
      </c>
      <c r="V12" s="53">
        <f t="shared" si="6"/>
        <v>300</v>
      </c>
      <c r="W12" s="27"/>
      <c r="X12" s="30"/>
    </row>
    <row r="13" spans="1:26" s="31" customFormat="1" ht="18" customHeight="1" x14ac:dyDescent="0.25">
      <c r="A13" s="48" t="s">
        <v>28</v>
      </c>
      <c r="B13" s="56">
        <v>5</v>
      </c>
      <c r="C13" s="78">
        <f>[12]VPO1!$B15</f>
        <v>5</v>
      </c>
      <c r="D13" s="53">
        <f t="shared" si="0"/>
        <v>100</v>
      </c>
      <c r="E13" s="56">
        <v>2</v>
      </c>
      <c r="F13" s="78">
        <f>[12]VPO1!$E15+[13]VPO7!$D14</f>
        <v>0</v>
      </c>
      <c r="G13" s="53">
        <f t="shared" si="1"/>
        <v>0</v>
      </c>
      <c r="H13" s="56">
        <v>0</v>
      </c>
      <c r="I13" s="78">
        <f>[12]VPO1!$N15</f>
        <v>0</v>
      </c>
      <c r="J13" s="53">
        <f t="shared" si="2"/>
        <v>0</v>
      </c>
      <c r="K13" s="56">
        <v>0</v>
      </c>
      <c r="L13" s="78">
        <f>[12]VPO1!$R15+[12]VPO1!$S15+[13]VPO7!$G14</f>
        <v>0</v>
      </c>
      <c r="M13" s="53">
        <f t="shared" si="3"/>
        <v>0</v>
      </c>
      <c r="N13" s="29">
        <v>5</v>
      </c>
      <c r="O13" s="43">
        <f>'[7]1'!$L16</f>
        <v>5</v>
      </c>
      <c r="P13" s="53">
        <f t="shared" si="4"/>
        <v>100</v>
      </c>
      <c r="Q13" s="29">
        <v>1</v>
      </c>
      <c r="R13" s="43">
        <f>[12]VPO1!$T15</f>
        <v>3</v>
      </c>
      <c r="S13" s="53">
        <f t="shared" si="5"/>
        <v>300</v>
      </c>
      <c r="T13" s="29">
        <v>1</v>
      </c>
      <c r="U13" s="43">
        <f>[12]VPO1!$U15</f>
        <v>2</v>
      </c>
      <c r="V13" s="53">
        <f t="shared" si="6"/>
        <v>200</v>
      </c>
      <c r="W13" s="27"/>
      <c r="X13" s="30"/>
    </row>
    <row r="14" spans="1:26" s="31" customFormat="1" ht="18" customHeight="1" x14ac:dyDescent="0.25">
      <c r="A14" s="48" t="s">
        <v>29</v>
      </c>
      <c r="B14" s="56">
        <v>3</v>
      </c>
      <c r="C14" s="78">
        <f>[12]VPO1!$B16</f>
        <v>3</v>
      </c>
      <c r="D14" s="53">
        <f t="shared" si="0"/>
        <v>100</v>
      </c>
      <c r="E14" s="56">
        <v>2</v>
      </c>
      <c r="F14" s="78">
        <f>[12]VPO1!$E16+[13]VPO7!$D15</f>
        <v>0</v>
      </c>
      <c r="G14" s="53">
        <f t="shared" si="1"/>
        <v>0</v>
      </c>
      <c r="H14" s="56">
        <v>0</v>
      </c>
      <c r="I14" s="78">
        <f>[12]VPO1!$N16</f>
        <v>0</v>
      </c>
      <c r="J14" s="53">
        <f t="shared" si="2"/>
        <v>0</v>
      </c>
      <c r="K14" s="56">
        <v>1</v>
      </c>
      <c r="L14" s="78">
        <f>[12]VPO1!$R16+[12]VPO1!$S16+[13]VPO7!$G15</f>
        <v>0</v>
      </c>
      <c r="M14" s="53">
        <f t="shared" si="3"/>
        <v>0</v>
      </c>
      <c r="N14" s="29">
        <v>3</v>
      </c>
      <c r="O14" s="43">
        <f>'[7]1'!$L17</f>
        <v>3</v>
      </c>
      <c r="P14" s="53">
        <f t="shared" si="4"/>
        <v>100</v>
      </c>
      <c r="Q14" s="29">
        <v>1</v>
      </c>
      <c r="R14" s="43">
        <f>[12]VPO1!$T16</f>
        <v>1</v>
      </c>
      <c r="S14" s="53">
        <f t="shared" si="5"/>
        <v>100</v>
      </c>
      <c r="T14" s="29">
        <v>1</v>
      </c>
      <c r="U14" s="43">
        <f>[12]VPO1!$U16</f>
        <v>1</v>
      </c>
      <c r="V14" s="53">
        <f t="shared" si="6"/>
        <v>100</v>
      </c>
      <c r="W14" s="27"/>
      <c r="X14" s="30"/>
    </row>
    <row r="15" spans="1:26" s="31" customFormat="1" ht="18" customHeight="1" x14ac:dyDescent="0.25">
      <c r="A15" s="48" t="s">
        <v>30</v>
      </c>
      <c r="B15" s="56">
        <v>4</v>
      </c>
      <c r="C15" s="78">
        <f>[12]VPO1!$B17</f>
        <v>1</v>
      </c>
      <c r="D15" s="53">
        <f t="shared" si="0"/>
        <v>25</v>
      </c>
      <c r="E15" s="56">
        <v>2</v>
      </c>
      <c r="F15" s="78">
        <f>[12]VPO1!$E17+[13]VPO7!$D16</f>
        <v>1</v>
      </c>
      <c r="G15" s="53">
        <f t="shared" si="1"/>
        <v>50</v>
      </c>
      <c r="H15" s="56">
        <v>1</v>
      </c>
      <c r="I15" s="78">
        <f>[12]VPO1!$N17</f>
        <v>0</v>
      </c>
      <c r="J15" s="53">
        <f t="shared" si="2"/>
        <v>0</v>
      </c>
      <c r="K15" s="56">
        <v>0</v>
      </c>
      <c r="L15" s="78">
        <f>[12]VPO1!$R17+[12]VPO1!$S17+[13]VPO7!$G16</f>
        <v>0</v>
      </c>
      <c r="M15" s="53">
        <f t="shared" si="3"/>
        <v>0</v>
      </c>
      <c r="N15" s="29">
        <v>3</v>
      </c>
      <c r="O15" s="43">
        <f>'[7]1'!$L18</f>
        <v>1</v>
      </c>
      <c r="P15" s="53">
        <f t="shared" si="4"/>
        <v>33.333333333333329</v>
      </c>
      <c r="Q15" s="29">
        <v>0</v>
      </c>
      <c r="R15" s="43">
        <f>[12]VPO1!$T17</f>
        <v>0</v>
      </c>
      <c r="S15" s="53">
        <f t="shared" si="5"/>
        <v>0</v>
      </c>
      <c r="T15" s="29">
        <v>0</v>
      </c>
      <c r="U15" s="43">
        <f>[12]VPO1!$U17</f>
        <v>0</v>
      </c>
      <c r="V15" s="53">
        <f t="shared" si="6"/>
        <v>0</v>
      </c>
      <c r="W15" s="27"/>
      <c r="X15" s="30"/>
    </row>
    <row r="16" spans="1:26" s="31" customFormat="1" ht="18" customHeight="1" x14ac:dyDescent="0.25">
      <c r="A16" s="48" t="s">
        <v>31</v>
      </c>
      <c r="B16" s="56">
        <v>3</v>
      </c>
      <c r="C16" s="78">
        <f>[12]VPO1!$B18</f>
        <v>3</v>
      </c>
      <c r="D16" s="53">
        <f t="shared" si="0"/>
        <v>100</v>
      </c>
      <c r="E16" s="56">
        <v>0</v>
      </c>
      <c r="F16" s="78">
        <f>[12]VPO1!$E18+[13]VPO7!$D17</f>
        <v>1</v>
      </c>
      <c r="G16" s="53">
        <f t="shared" si="1"/>
        <v>0</v>
      </c>
      <c r="H16" s="56">
        <v>0</v>
      </c>
      <c r="I16" s="78">
        <f>[12]VPO1!$N18</f>
        <v>0</v>
      </c>
      <c r="J16" s="53">
        <f t="shared" si="2"/>
        <v>0</v>
      </c>
      <c r="K16" s="56">
        <v>0</v>
      </c>
      <c r="L16" s="78">
        <f>[12]VPO1!$R18+[12]VPO1!$S18+[13]VPO7!$G17</f>
        <v>0</v>
      </c>
      <c r="M16" s="53">
        <f t="shared" si="3"/>
        <v>0</v>
      </c>
      <c r="N16" s="29">
        <v>3</v>
      </c>
      <c r="O16" s="43">
        <f>'[7]1'!$L19</f>
        <v>3</v>
      </c>
      <c r="P16" s="53">
        <f t="shared" si="4"/>
        <v>100</v>
      </c>
      <c r="Q16" s="29">
        <v>1</v>
      </c>
      <c r="R16" s="43">
        <f>[12]VPO1!$T18</f>
        <v>0</v>
      </c>
      <c r="S16" s="53">
        <f t="shared" si="5"/>
        <v>0</v>
      </c>
      <c r="T16" s="29">
        <v>1</v>
      </c>
      <c r="U16" s="43">
        <f>[12]VPO1!$U18</f>
        <v>0</v>
      </c>
      <c r="V16" s="53">
        <f t="shared" si="6"/>
        <v>0</v>
      </c>
      <c r="W16" s="27"/>
      <c r="X16" s="30"/>
    </row>
    <row r="17" spans="1:24" s="31" customFormat="1" ht="18" customHeight="1" x14ac:dyDescent="0.25">
      <c r="A17" s="48" t="s">
        <v>32</v>
      </c>
      <c r="B17" s="56">
        <v>2</v>
      </c>
      <c r="C17" s="78">
        <f>[12]VPO1!$B19</f>
        <v>2</v>
      </c>
      <c r="D17" s="53">
        <f t="shared" si="0"/>
        <v>100</v>
      </c>
      <c r="E17" s="56">
        <v>2</v>
      </c>
      <c r="F17" s="78">
        <f>[12]VPO1!$E19+[13]VPO7!$D18</f>
        <v>1</v>
      </c>
      <c r="G17" s="53">
        <f t="shared" si="1"/>
        <v>50</v>
      </c>
      <c r="H17" s="56">
        <v>0</v>
      </c>
      <c r="I17" s="78">
        <f>[12]VPO1!$N19</f>
        <v>0</v>
      </c>
      <c r="J17" s="53">
        <f t="shared" si="2"/>
        <v>0</v>
      </c>
      <c r="K17" s="56">
        <v>0</v>
      </c>
      <c r="L17" s="78">
        <f>[12]VPO1!$R19+[12]VPO1!$S19+[13]VPO7!$G18</f>
        <v>0</v>
      </c>
      <c r="M17" s="53">
        <f t="shared" si="3"/>
        <v>0</v>
      </c>
      <c r="N17" s="29">
        <v>2</v>
      </c>
      <c r="O17" s="43">
        <f>'[7]1'!$L20</f>
        <v>2</v>
      </c>
      <c r="P17" s="53">
        <f t="shared" si="4"/>
        <v>100</v>
      </c>
      <c r="Q17" s="29">
        <v>1</v>
      </c>
      <c r="R17" s="43">
        <f>[12]VPO1!$T19</f>
        <v>1</v>
      </c>
      <c r="S17" s="53">
        <f t="shared" si="5"/>
        <v>100</v>
      </c>
      <c r="T17" s="29">
        <v>0</v>
      </c>
      <c r="U17" s="43">
        <f>[12]VPO1!$U19</f>
        <v>0</v>
      </c>
      <c r="V17" s="53">
        <f t="shared" si="6"/>
        <v>0</v>
      </c>
      <c r="W17" s="27"/>
      <c r="X17" s="30"/>
    </row>
    <row r="18" spans="1:24" s="31" customFormat="1" ht="18" customHeight="1" x14ac:dyDescent="0.25">
      <c r="A18" s="48" t="s">
        <v>33</v>
      </c>
      <c r="B18" s="56">
        <v>2</v>
      </c>
      <c r="C18" s="78">
        <f>[12]VPO1!$B20</f>
        <v>2</v>
      </c>
      <c r="D18" s="53">
        <f t="shared" si="0"/>
        <v>100</v>
      </c>
      <c r="E18" s="56">
        <v>0</v>
      </c>
      <c r="F18" s="78">
        <f>[12]VPO1!$E20+[13]VPO7!$D19</f>
        <v>0</v>
      </c>
      <c r="G18" s="53">
        <f t="shared" si="1"/>
        <v>0</v>
      </c>
      <c r="H18" s="56">
        <v>0</v>
      </c>
      <c r="I18" s="78">
        <f>[12]VPO1!$N20</f>
        <v>0</v>
      </c>
      <c r="J18" s="53">
        <f t="shared" si="2"/>
        <v>0</v>
      </c>
      <c r="K18" s="56">
        <v>0</v>
      </c>
      <c r="L18" s="78">
        <f>[12]VPO1!$R20+[12]VPO1!$S20+[13]VPO7!$G19</f>
        <v>0</v>
      </c>
      <c r="M18" s="53">
        <f t="shared" si="3"/>
        <v>0</v>
      </c>
      <c r="N18" s="29">
        <v>2</v>
      </c>
      <c r="O18" s="43">
        <f>'[7]1'!$L21</f>
        <v>2</v>
      </c>
      <c r="P18" s="53">
        <f t="shared" si="4"/>
        <v>100</v>
      </c>
      <c r="Q18" s="29">
        <v>2</v>
      </c>
      <c r="R18" s="43">
        <f>[12]VPO1!$T20</f>
        <v>1</v>
      </c>
      <c r="S18" s="53">
        <f t="shared" si="5"/>
        <v>50</v>
      </c>
      <c r="T18" s="29">
        <v>0</v>
      </c>
      <c r="U18" s="43">
        <f>[12]VPO1!$U20</f>
        <v>0</v>
      </c>
      <c r="V18" s="53">
        <f t="shared" si="6"/>
        <v>0</v>
      </c>
      <c r="W18" s="27"/>
      <c r="X18" s="30"/>
    </row>
    <row r="19" spans="1:24" s="31" customFormat="1" ht="18" customHeight="1" x14ac:dyDescent="0.25">
      <c r="A19" s="48" t="s">
        <v>34</v>
      </c>
      <c r="B19" s="56">
        <v>10</v>
      </c>
      <c r="C19" s="78">
        <f>[12]VPO1!$B21</f>
        <v>9</v>
      </c>
      <c r="D19" s="53">
        <f t="shared" si="0"/>
        <v>90</v>
      </c>
      <c r="E19" s="56">
        <v>3</v>
      </c>
      <c r="F19" s="78">
        <f>[12]VPO1!$E21+[13]VPO7!$D20</f>
        <v>3</v>
      </c>
      <c r="G19" s="53">
        <f t="shared" si="1"/>
        <v>100</v>
      </c>
      <c r="H19" s="56">
        <v>0</v>
      </c>
      <c r="I19" s="78">
        <f>[12]VPO1!$N21</f>
        <v>1</v>
      </c>
      <c r="J19" s="53">
        <f t="shared" si="2"/>
        <v>0</v>
      </c>
      <c r="K19" s="56">
        <v>0</v>
      </c>
      <c r="L19" s="78">
        <f>[12]VPO1!$R21+[12]VPO1!$S21+[13]VPO7!$G20</f>
        <v>0</v>
      </c>
      <c r="M19" s="53">
        <f t="shared" si="3"/>
        <v>0</v>
      </c>
      <c r="N19" s="29">
        <v>10</v>
      </c>
      <c r="O19" s="43">
        <f>'[7]1'!$L22</f>
        <v>9</v>
      </c>
      <c r="P19" s="53">
        <f t="shared" si="4"/>
        <v>90</v>
      </c>
      <c r="Q19" s="29">
        <v>5</v>
      </c>
      <c r="R19" s="43">
        <f>[12]VPO1!$T21</f>
        <v>3</v>
      </c>
      <c r="S19" s="53">
        <f t="shared" si="5"/>
        <v>60</v>
      </c>
      <c r="T19" s="29">
        <v>4</v>
      </c>
      <c r="U19" s="43">
        <f>[12]VPO1!$U21</f>
        <v>2</v>
      </c>
      <c r="V19" s="53">
        <f t="shared" si="6"/>
        <v>50</v>
      </c>
      <c r="W19" s="27"/>
      <c r="X19" s="30"/>
    </row>
    <row r="20" spans="1:24" s="31" customFormat="1" ht="18" customHeight="1" x14ac:dyDescent="0.25">
      <c r="A20" s="48" t="s">
        <v>35</v>
      </c>
      <c r="B20" s="56">
        <v>3</v>
      </c>
      <c r="C20" s="78">
        <f>[12]VPO1!$B22</f>
        <v>1</v>
      </c>
      <c r="D20" s="53">
        <f t="shared" si="0"/>
        <v>33.333333333333329</v>
      </c>
      <c r="E20" s="56">
        <v>2</v>
      </c>
      <c r="F20" s="78">
        <f>[12]VPO1!$E22+[13]VPO7!$D21</f>
        <v>0</v>
      </c>
      <c r="G20" s="53">
        <f t="shared" si="1"/>
        <v>0</v>
      </c>
      <c r="H20" s="56">
        <v>0</v>
      </c>
      <c r="I20" s="78">
        <f>[12]VPO1!$N22</f>
        <v>0</v>
      </c>
      <c r="J20" s="53">
        <f t="shared" si="2"/>
        <v>0</v>
      </c>
      <c r="K20" s="56">
        <v>0</v>
      </c>
      <c r="L20" s="78">
        <f>[12]VPO1!$R22+[12]VPO1!$S22+[13]VPO7!$G21</f>
        <v>0</v>
      </c>
      <c r="M20" s="53">
        <f t="shared" si="3"/>
        <v>0</v>
      </c>
      <c r="N20" s="29">
        <v>3</v>
      </c>
      <c r="O20" s="43">
        <f>'[7]1'!$L23</f>
        <v>1</v>
      </c>
      <c r="P20" s="53">
        <f t="shared" si="4"/>
        <v>33.333333333333329</v>
      </c>
      <c r="Q20" s="29">
        <v>1</v>
      </c>
      <c r="R20" s="43">
        <f>[12]VPO1!$T22</f>
        <v>1</v>
      </c>
      <c r="S20" s="53">
        <f t="shared" si="5"/>
        <v>100</v>
      </c>
      <c r="T20" s="29">
        <v>0</v>
      </c>
      <c r="U20" s="43">
        <f>[12]VPO1!$U22</f>
        <v>0</v>
      </c>
      <c r="V20" s="53">
        <f t="shared" si="6"/>
        <v>0</v>
      </c>
      <c r="W20" s="27"/>
      <c r="X20" s="30"/>
    </row>
    <row r="21" spans="1:24" s="31" customFormat="1" ht="18" customHeight="1" x14ac:dyDescent="0.25">
      <c r="A21" s="48" t="s">
        <v>36</v>
      </c>
      <c r="B21" s="56">
        <v>4</v>
      </c>
      <c r="C21" s="78">
        <f>[12]VPO1!$B23</f>
        <v>1</v>
      </c>
      <c r="D21" s="53">
        <f t="shared" si="0"/>
        <v>25</v>
      </c>
      <c r="E21" s="56">
        <v>0</v>
      </c>
      <c r="F21" s="78">
        <f>[12]VPO1!$E23+[13]VPO7!$D22</f>
        <v>0</v>
      </c>
      <c r="G21" s="53">
        <f t="shared" si="1"/>
        <v>0</v>
      </c>
      <c r="H21" s="56">
        <v>0</v>
      </c>
      <c r="I21" s="78">
        <f>[12]VPO1!$N23</f>
        <v>0</v>
      </c>
      <c r="J21" s="53">
        <f t="shared" si="2"/>
        <v>0</v>
      </c>
      <c r="K21" s="56">
        <v>0</v>
      </c>
      <c r="L21" s="78">
        <f>[12]VPO1!$R23+[12]VPO1!$S23+[13]VPO7!$G22</f>
        <v>0</v>
      </c>
      <c r="M21" s="53">
        <f t="shared" si="3"/>
        <v>0</v>
      </c>
      <c r="N21" s="29">
        <v>3</v>
      </c>
      <c r="O21" s="43">
        <f>'[7]1'!$L24</f>
        <v>1</v>
      </c>
      <c r="P21" s="53">
        <f t="shared" si="4"/>
        <v>33.333333333333329</v>
      </c>
      <c r="Q21" s="29">
        <v>2</v>
      </c>
      <c r="R21" s="43">
        <f>[12]VPO1!$T23</f>
        <v>0</v>
      </c>
      <c r="S21" s="53">
        <f t="shared" si="5"/>
        <v>0</v>
      </c>
      <c r="T21" s="29">
        <v>1</v>
      </c>
      <c r="U21" s="43">
        <f>[12]VPO1!$U23</f>
        <v>0</v>
      </c>
      <c r="V21" s="53">
        <f t="shared" si="6"/>
        <v>0</v>
      </c>
      <c r="W21" s="27"/>
      <c r="X21" s="30"/>
    </row>
    <row r="22" spans="1:24" s="31" customFormat="1" ht="18" customHeight="1" x14ac:dyDescent="0.25">
      <c r="A22" s="48" t="s">
        <v>37</v>
      </c>
      <c r="B22" s="57">
        <v>4</v>
      </c>
      <c r="C22" s="78">
        <f>[12]VPO1!$B24</f>
        <v>4</v>
      </c>
      <c r="D22" s="53">
        <f t="shared" si="0"/>
        <v>100</v>
      </c>
      <c r="E22" s="57">
        <v>1</v>
      </c>
      <c r="F22" s="78">
        <f>[12]VPO1!$E24+[13]VPO7!$D23</f>
        <v>2</v>
      </c>
      <c r="G22" s="53">
        <f t="shared" si="1"/>
        <v>200</v>
      </c>
      <c r="H22" s="57">
        <v>0</v>
      </c>
      <c r="I22" s="78">
        <f>[12]VPO1!$N24</f>
        <v>0</v>
      </c>
      <c r="J22" s="53">
        <f t="shared" si="2"/>
        <v>0</v>
      </c>
      <c r="K22" s="57">
        <v>0</v>
      </c>
      <c r="L22" s="78">
        <f>[12]VPO1!$R24+[12]VPO1!$S24+[13]VPO7!$G23</f>
        <v>0</v>
      </c>
      <c r="M22" s="53">
        <f t="shared" si="3"/>
        <v>0</v>
      </c>
      <c r="N22" s="29">
        <v>1</v>
      </c>
      <c r="O22" s="43">
        <f>'[7]1'!$L25</f>
        <v>4</v>
      </c>
      <c r="P22" s="53">
        <f t="shared" si="4"/>
        <v>400</v>
      </c>
      <c r="Q22" s="29">
        <v>1</v>
      </c>
      <c r="R22" s="43">
        <f>[12]VPO1!$T24</f>
        <v>1</v>
      </c>
      <c r="S22" s="53">
        <f t="shared" si="5"/>
        <v>100</v>
      </c>
      <c r="T22" s="29">
        <v>0</v>
      </c>
      <c r="U22" s="43">
        <f>[12]VPO1!$U24</f>
        <v>1</v>
      </c>
      <c r="V22" s="53">
        <f t="shared" si="6"/>
        <v>0</v>
      </c>
      <c r="W22" s="27"/>
      <c r="X22" s="30"/>
    </row>
    <row r="23" spans="1:24" s="31" customFormat="1" ht="18" customHeight="1" x14ac:dyDescent="0.25">
      <c r="A23" s="48" t="s">
        <v>38</v>
      </c>
      <c r="B23" s="56">
        <v>8</v>
      </c>
      <c r="C23" s="78">
        <f>[12]VPO1!$B25</f>
        <v>5</v>
      </c>
      <c r="D23" s="53">
        <f t="shared" si="0"/>
        <v>62.5</v>
      </c>
      <c r="E23" s="56">
        <v>3</v>
      </c>
      <c r="F23" s="78">
        <f>[12]VPO1!$E25+[13]VPO7!$D24</f>
        <v>4</v>
      </c>
      <c r="G23" s="53">
        <f t="shared" si="1"/>
        <v>133.33333333333331</v>
      </c>
      <c r="H23" s="56">
        <v>1</v>
      </c>
      <c r="I23" s="78">
        <f>[12]VPO1!$N25</f>
        <v>0</v>
      </c>
      <c r="J23" s="53">
        <f t="shared" si="2"/>
        <v>0</v>
      </c>
      <c r="K23" s="56">
        <v>1</v>
      </c>
      <c r="L23" s="78">
        <f>[12]VPO1!$R25+[12]VPO1!$S25+[13]VPO7!$G24</f>
        <v>2</v>
      </c>
      <c r="M23" s="53">
        <f t="shared" si="3"/>
        <v>200</v>
      </c>
      <c r="N23" s="29">
        <v>7</v>
      </c>
      <c r="O23" s="43">
        <f>'[7]1'!$L26</f>
        <v>2</v>
      </c>
      <c r="P23" s="53">
        <f t="shared" si="4"/>
        <v>28.571428571428569</v>
      </c>
      <c r="Q23" s="29">
        <v>2</v>
      </c>
      <c r="R23" s="43">
        <f>[12]VPO1!$T25</f>
        <v>1</v>
      </c>
      <c r="S23" s="53">
        <f t="shared" si="5"/>
        <v>50</v>
      </c>
      <c r="T23" s="29">
        <v>1</v>
      </c>
      <c r="U23" s="43">
        <f>[12]VPO1!$U25</f>
        <v>1</v>
      </c>
      <c r="V23" s="53">
        <f t="shared" si="6"/>
        <v>100</v>
      </c>
      <c r="W23" s="27"/>
      <c r="X23" s="30"/>
    </row>
    <row r="24" spans="1:24" s="31" customFormat="1" ht="18" customHeight="1" x14ac:dyDescent="0.25">
      <c r="A24" s="48" t="s">
        <v>39</v>
      </c>
      <c r="B24" s="56">
        <v>5</v>
      </c>
      <c r="C24" s="78">
        <f>[12]VPO1!$B26</f>
        <v>4</v>
      </c>
      <c r="D24" s="53">
        <f t="shared" si="0"/>
        <v>80</v>
      </c>
      <c r="E24" s="56">
        <v>0</v>
      </c>
      <c r="F24" s="78">
        <f>[12]VPO1!$E26+[13]VPO7!$D25</f>
        <v>1</v>
      </c>
      <c r="G24" s="53">
        <f t="shared" si="1"/>
        <v>0</v>
      </c>
      <c r="H24" s="56">
        <v>0</v>
      </c>
      <c r="I24" s="78">
        <f>[12]VPO1!$N26</f>
        <v>0</v>
      </c>
      <c r="J24" s="53">
        <f t="shared" si="2"/>
        <v>0</v>
      </c>
      <c r="K24" s="56">
        <v>0</v>
      </c>
      <c r="L24" s="78">
        <f>[12]VPO1!$R26+[12]VPO1!$S26+[13]VPO7!$G25</f>
        <v>0</v>
      </c>
      <c r="M24" s="53">
        <f t="shared" si="3"/>
        <v>0</v>
      </c>
      <c r="N24" s="29">
        <v>5</v>
      </c>
      <c r="O24" s="43">
        <f>'[7]1'!$L27</f>
        <v>4</v>
      </c>
      <c r="P24" s="53">
        <f t="shared" si="4"/>
        <v>80</v>
      </c>
      <c r="Q24" s="29">
        <v>2</v>
      </c>
      <c r="R24" s="43">
        <f>[12]VPO1!$T26</f>
        <v>0</v>
      </c>
      <c r="S24" s="53">
        <f t="shared" si="5"/>
        <v>0</v>
      </c>
      <c r="T24" s="29">
        <v>0</v>
      </c>
      <c r="U24" s="43">
        <f>[12]VPO1!$U26</f>
        <v>0</v>
      </c>
      <c r="V24" s="53">
        <f t="shared" si="6"/>
        <v>0</v>
      </c>
      <c r="W24" s="27"/>
      <c r="X24" s="30"/>
    </row>
    <row r="25" spans="1:24" s="31" customFormat="1" ht="18" customHeight="1" x14ac:dyDescent="0.25">
      <c r="A25" s="49" t="s">
        <v>40</v>
      </c>
      <c r="B25" s="56">
        <v>1</v>
      </c>
      <c r="C25" s="78">
        <f>[12]VPO1!$B27</f>
        <v>1</v>
      </c>
      <c r="D25" s="53">
        <f t="shared" si="0"/>
        <v>100</v>
      </c>
      <c r="E25" s="56">
        <v>0</v>
      </c>
      <c r="F25" s="78">
        <f>[12]VPO1!$E27+[13]VPO7!$D26</f>
        <v>0</v>
      </c>
      <c r="G25" s="53">
        <f t="shared" si="1"/>
        <v>0</v>
      </c>
      <c r="H25" s="56">
        <v>0</v>
      </c>
      <c r="I25" s="78">
        <f>[12]VPO1!$N27</f>
        <v>0</v>
      </c>
      <c r="J25" s="53">
        <f t="shared" si="2"/>
        <v>0</v>
      </c>
      <c r="K25" s="56">
        <v>0</v>
      </c>
      <c r="L25" s="78">
        <f>[12]VPO1!$R27+[12]VPO1!$S27+[13]VPO7!$G26</f>
        <v>1</v>
      </c>
      <c r="M25" s="53">
        <f t="shared" si="3"/>
        <v>0</v>
      </c>
      <c r="N25" s="29">
        <v>1</v>
      </c>
      <c r="O25" s="43">
        <f>'[7]1'!$L28</f>
        <v>1</v>
      </c>
      <c r="P25" s="53">
        <f t="shared" si="4"/>
        <v>100</v>
      </c>
      <c r="Q25" s="29">
        <v>0</v>
      </c>
      <c r="R25" s="43">
        <f>[12]VPO1!$T27</f>
        <v>1</v>
      </c>
      <c r="S25" s="53">
        <f t="shared" si="5"/>
        <v>0</v>
      </c>
      <c r="T25" s="29">
        <v>0</v>
      </c>
      <c r="U25" s="43">
        <f>[12]VPO1!$U27</f>
        <v>1</v>
      </c>
      <c r="V25" s="53">
        <f t="shared" si="6"/>
        <v>0</v>
      </c>
      <c r="W25" s="27"/>
      <c r="X25" s="30"/>
    </row>
    <row r="26" spans="1:24" s="31" customFormat="1" ht="18" customHeight="1" x14ac:dyDescent="0.25">
      <c r="A26" s="48" t="s">
        <v>41</v>
      </c>
      <c r="B26" s="56">
        <v>48</v>
      </c>
      <c r="C26" s="78">
        <f>[12]VPO1!$B28</f>
        <v>59</v>
      </c>
      <c r="D26" s="53">
        <f t="shared" si="0"/>
        <v>122.91666666666667</v>
      </c>
      <c r="E26" s="56">
        <v>9</v>
      </c>
      <c r="F26" s="78">
        <f>[12]VPO1!$E28+[13]VPO7!$D27</f>
        <v>12</v>
      </c>
      <c r="G26" s="53">
        <f t="shared" si="1"/>
        <v>133.33333333333331</v>
      </c>
      <c r="H26" s="56">
        <v>2</v>
      </c>
      <c r="I26" s="78">
        <f>[12]VPO1!$N28</f>
        <v>4</v>
      </c>
      <c r="J26" s="53">
        <f t="shared" si="2"/>
        <v>200</v>
      </c>
      <c r="K26" s="56">
        <v>1</v>
      </c>
      <c r="L26" s="78">
        <f>[12]VPO1!$R28+[12]VPO1!$S28+[13]VPO7!$G27</f>
        <v>0</v>
      </c>
      <c r="M26" s="53">
        <f t="shared" si="3"/>
        <v>0</v>
      </c>
      <c r="N26" s="29">
        <v>26</v>
      </c>
      <c r="O26" s="43">
        <f>'[7]1'!$L29</f>
        <v>36</v>
      </c>
      <c r="P26" s="53">
        <f t="shared" si="4"/>
        <v>138.46153846153845</v>
      </c>
      <c r="Q26" s="29">
        <v>28</v>
      </c>
      <c r="R26" s="43">
        <f>[12]VPO1!$T28</f>
        <v>22</v>
      </c>
      <c r="S26" s="53">
        <f t="shared" si="5"/>
        <v>78.571428571428569</v>
      </c>
      <c r="T26" s="29">
        <v>21</v>
      </c>
      <c r="U26" s="43">
        <f>[12]VPO1!$U28</f>
        <v>14</v>
      </c>
      <c r="V26" s="53">
        <f t="shared" si="6"/>
        <v>66.666666666666657</v>
      </c>
      <c r="W26" s="27"/>
      <c r="X26" s="30"/>
    </row>
    <row r="27" spans="1:24" s="31" customFormat="1" ht="18" customHeight="1" x14ac:dyDescent="0.25">
      <c r="A27" s="48" t="s">
        <v>42</v>
      </c>
      <c r="B27" s="56">
        <v>7</v>
      </c>
      <c r="C27" s="78">
        <f>[12]VPO1!$B29</f>
        <v>4</v>
      </c>
      <c r="D27" s="53">
        <f t="shared" si="0"/>
        <v>57.142857142857139</v>
      </c>
      <c r="E27" s="56">
        <v>6</v>
      </c>
      <c r="F27" s="78">
        <f>[12]VPO1!$E29+[13]VPO7!$D28</f>
        <v>0</v>
      </c>
      <c r="G27" s="53">
        <f t="shared" si="1"/>
        <v>0</v>
      </c>
      <c r="H27" s="56">
        <v>0</v>
      </c>
      <c r="I27" s="78">
        <f>[12]VPO1!$N29</f>
        <v>0</v>
      </c>
      <c r="J27" s="53">
        <f t="shared" si="2"/>
        <v>0</v>
      </c>
      <c r="K27" s="56">
        <v>0</v>
      </c>
      <c r="L27" s="78">
        <f>[12]VPO1!$R29+[12]VPO1!$S29+[13]VPO7!$G28</f>
        <v>1</v>
      </c>
      <c r="M27" s="53">
        <f t="shared" si="3"/>
        <v>0</v>
      </c>
      <c r="N27" s="29">
        <v>7</v>
      </c>
      <c r="O27" s="43">
        <f>'[7]1'!$L30</f>
        <v>4</v>
      </c>
      <c r="P27" s="53">
        <f t="shared" si="4"/>
        <v>57.142857142857139</v>
      </c>
      <c r="Q27" s="29">
        <v>2</v>
      </c>
      <c r="R27" s="43">
        <f>[12]VPO1!$T29</f>
        <v>1</v>
      </c>
      <c r="S27" s="53">
        <f t="shared" si="5"/>
        <v>50</v>
      </c>
      <c r="T27" s="29">
        <v>0</v>
      </c>
      <c r="U27" s="43">
        <f>[12]VPO1!$U29</f>
        <v>1</v>
      </c>
      <c r="V27" s="53">
        <f t="shared" si="6"/>
        <v>0</v>
      </c>
      <c r="W27" s="27"/>
      <c r="X27" s="30"/>
    </row>
    <row r="28" spans="1:24" s="31" customFormat="1" ht="18" customHeight="1" x14ac:dyDescent="0.25">
      <c r="A28" s="50" t="s">
        <v>43</v>
      </c>
      <c r="B28" s="56">
        <v>16</v>
      </c>
      <c r="C28" s="78">
        <f>[12]VPO1!$B30</f>
        <v>17</v>
      </c>
      <c r="D28" s="53">
        <f t="shared" si="0"/>
        <v>106.25</v>
      </c>
      <c r="E28" s="56">
        <v>8</v>
      </c>
      <c r="F28" s="78">
        <f>[12]VPO1!$E30+[13]VPO7!$D29</f>
        <v>8</v>
      </c>
      <c r="G28" s="53">
        <f t="shared" si="1"/>
        <v>100</v>
      </c>
      <c r="H28" s="56">
        <v>1</v>
      </c>
      <c r="I28" s="78">
        <f>[12]VPO1!$N30</f>
        <v>1</v>
      </c>
      <c r="J28" s="53">
        <f t="shared" si="2"/>
        <v>100</v>
      </c>
      <c r="K28" s="56">
        <v>0</v>
      </c>
      <c r="L28" s="78">
        <f>[12]VPO1!$R30+[12]VPO1!$S30+[13]VPO7!$G29</f>
        <v>0</v>
      </c>
      <c r="M28" s="53">
        <f t="shared" si="3"/>
        <v>0</v>
      </c>
      <c r="N28" s="29">
        <v>15</v>
      </c>
      <c r="O28" s="43">
        <f>'[7]1'!$L31</f>
        <v>16</v>
      </c>
      <c r="P28" s="53">
        <f t="shared" si="4"/>
        <v>106.66666666666667</v>
      </c>
      <c r="Q28" s="29">
        <v>7</v>
      </c>
      <c r="R28" s="43">
        <f>[12]VPO1!$T30</f>
        <v>3</v>
      </c>
      <c r="S28" s="53">
        <f t="shared" si="5"/>
        <v>42.857142857142854</v>
      </c>
      <c r="T28" s="29">
        <v>7</v>
      </c>
      <c r="U28" s="43">
        <f>[12]VPO1!$U30</f>
        <v>1</v>
      </c>
      <c r="V28" s="53">
        <f t="shared" si="6"/>
        <v>14.285714285714285</v>
      </c>
      <c r="W28" s="27"/>
      <c r="X28" s="30"/>
    </row>
    <row r="29" spans="1:24" x14ac:dyDescent="0.2">
      <c r="A29" s="33"/>
      <c r="B29" s="34"/>
      <c r="C29" s="33"/>
      <c r="D29" s="33"/>
      <c r="E29" s="33"/>
      <c r="F29" s="33"/>
      <c r="G29" s="33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24" x14ac:dyDescent="0.2">
      <c r="A30" s="37"/>
      <c r="B30" s="37"/>
      <c r="C30" s="37"/>
      <c r="D30" s="37"/>
      <c r="E30" s="37"/>
      <c r="F30" s="37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24" x14ac:dyDescent="0.2">
      <c r="A31" s="37"/>
      <c r="B31" s="37"/>
      <c r="C31" s="37"/>
      <c r="D31" s="37"/>
      <c r="E31" s="37"/>
      <c r="F31" s="37"/>
      <c r="G31" s="37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24" x14ac:dyDescent="0.2">
      <c r="A32" s="37"/>
      <c r="B32" s="37"/>
      <c r="C32" s="37"/>
      <c r="D32" s="37"/>
      <c r="E32" s="37"/>
      <c r="F32" s="37"/>
      <c r="G32" s="37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8:19" x14ac:dyDescent="0.2"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8:19" x14ac:dyDescent="0.2"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8:19" x14ac:dyDescent="0.2"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8:19" x14ac:dyDescent="0.2"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8:19" x14ac:dyDescent="0.2"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8:19" x14ac:dyDescent="0.2"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8:19" x14ac:dyDescent="0.2"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8:19" x14ac:dyDescent="0.2"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8:19" x14ac:dyDescent="0.2"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8:19" x14ac:dyDescent="0.2"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8:19" x14ac:dyDescent="0.2"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8:19" x14ac:dyDescent="0.2"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8:19" x14ac:dyDescent="0.2"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8:19" x14ac:dyDescent="0.2"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8:19" x14ac:dyDescent="0.2"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8:19" x14ac:dyDescent="0.2"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8:19" x14ac:dyDescent="0.2"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8:19" x14ac:dyDescent="0.2"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8:19" x14ac:dyDescent="0.2"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8:19" x14ac:dyDescent="0.2"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pans="8:19" x14ac:dyDescent="0.2"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8:19" x14ac:dyDescent="0.2"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8:19" x14ac:dyDescent="0.2"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8:19" x14ac:dyDescent="0.2"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8:19" x14ac:dyDescent="0.2"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8:19" x14ac:dyDescent="0.2"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8:19" x14ac:dyDescent="0.2"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8:19" x14ac:dyDescent="0.2"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8:19" x14ac:dyDescent="0.2"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8:19" x14ac:dyDescent="0.2"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8:19" x14ac:dyDescent="0.2"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8:19" x14ac:dyDescent="0.2"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8:19" x14ac:dyDescent="0.2"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8:19" x14ac:dyDescent="0.2"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8:19" x14ac:dyDescent="0.2"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8:19" x14ac:dyDescent="0.2"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8:19" x14ac:dyDescent="0.2"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8:19" x14ac:dyDescent="0.2"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8:19" x14ac:dyDescent="0.2"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8:19" x14ac:dyDescent="0.2"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8:19" x14ac:dyDescent="0.2"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8:19" x14ac:dyDescent="0.2"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8:19" x14ac:dyDescent="0.2"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8:19" x14ac:dyDescent="0.2"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8:19" x14ac:dyDescent="0.2"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8:19" x14ac:dyDescent="0.2"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8:19" x14ac:dyDescent="0.2"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8:19" x14ac:dyDescent="0.2"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8:19" x14ac:dyDescent="0.2"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8:19" x14ac:dyDescent="0.2"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8:19" x14ac:dyDescent="0.2"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spans="8:19" x14ac:dyDescent="0.2"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</sheetData>
  <mergeCells count="32">
    <mergeCell ref="B4:B5"/>
    <mergeCell ref="C4:C5"/>
    <mergeCell ref="D4:D5"/>
    <mergeCell ref="P4:P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T4:T5"/>
    <mergeCell ref="U4:U5"/>
    <mergeCell ref="V4:V5"/>
    <mergeCell ref="Q4:Q5"/>
    <mergeCell ref="R4:R5"/>
    <mergeCell ref="S4:S5"/>
    <mergeCell ref="A1:V1"/>
    <mergeCell ref="K3:M3"/>
    <mergeCell ref="N3:P3"/>
    <mergeCell ref="Q3:S3"/>
    <mergeCell ref="T3:V3"/>
    <mergeCell ref="B3:D3"/>
    <mergeCell ref="E3:G3"/>
    <mergeCell ref="H3:J3"/>
    <mergeCell ref="R2:S2"/>
    <mergeCell ref="T2:U2"/>
    <mergeCell ref="A3:A5"/>
  </mergeCells>
  <pageMargins left="0.31496062992125984" right="0.31496062992125984" top="0.35433070866141736" bottom="0.35433070866141736" header="0.31496062992125984" footer="0.31496062992125984"/>
  <pageSetup paperSize="9"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6"/>
  <sheetViews>
    <sheetView view="pageBreakPreview" zoomScale="80" zoomScaleNormal="70" zoomScaleSheetLayoutView="80" workbookViewId="0">
      <selection activeCell="B5" sqref="B5:E5"/>
    </sheetView>
  </sheetViews>
  <sheetFormatPr defaultColWidth="8" defaultRowHeight="12.75" x14ac:dyDescent="0.2"/>
  <cols>
    <col min="1" max="1" width="60.85546875" style="2" customWidth="1"/>
    <col min="2" max="2" width="25.140625" style="2" customWidth="1"/>
    <col min="3" max="3" width="24.57031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26.25" customHeight="1" x14ac:dyDescent="0.2">
      <c r="A1" s="94" t="s">
        <v>47</v>
      </c>
      <c r="B1" s="94"/>
      <c r="C1" s="94"/>
      <c r="D1" s="94"/>
      <c r="E1" s="94"/>
    </row>
    <row r="2" spans="1:11" ht="28.5" customHeight="1" x14ac:dyDescent="0.2">
      <c r="A2" s="94" t="s">
        <v>18</v>
      </c>
      <c r="B2" s="94"/>
      <c r="C2" s="94"/>
      <c r="D2" s="94"/>
      <c r="E2" s="94"/>
    </row>
    <row r="3" spans="1:11" s="3" customFormat="1" ht="23.25" customHeight="1" x14ac:dyDescent="0.25">
      <c r="A3" s="89" t="s">
        <v>0</v>
      </c>
      <c r="B3" s="95" t="s">
        <v>63</v>
      </c>
      <c r="C3" s="95" t="s">
        <v>64</v>
      </c>
      <c r="D3" s="92" t="s">
        <v>1</v>
      </c>
      <c r="E3" s="93"/>
    </row>
    <row r="4" spans="1:11" s="3" customFormat="1" ht="42" customHeight="1" x14ac:dyDescent="0.25">
      <c r="A4" s="90"/>
      <c r="B4" s="96"/>
      <c r="C4" s="96"/>
      <c r="D4" s="4" t="s">
        <v>2</v>
      </c>
      <c r="E4" s="5" t="s">
        <v>54</v>
      </c>
    </row>
    <row r="5" spans="1:11" s="8" customFormat="1" ht="15.75" customHeight="1" x14ac:dyDescent="0.25">
      <c r="A5" s="6" t="s">
        <v>3</v>
      </c>
      <c r="B5" s="7">
        <v>1</v>
      </c>
      <c r="C5" s="7">
        <v>2</v>
      </c>
      <c r="D5" s="84">
        <v>3</v>
      </c>
      <c r="E5" s="84">
        <v>4</v>
      </c>
    </row>
    <row r="6" spans="1:11" s="3" customFormat="1" ht="31.5" customHeight="1" x14ac:dyDescent="0.25">
      <c r="A6" s="9" t="s">
        <v>48</v>
      </c>
      <c r="B6" s="54">
        <f>'10'!B7</f>
        <v>9395</v>
      </c>
      <c r="C6" s="54">
        <f>'10'!C7</f>
        <v>8299</v>
      </c>
      <c r="D6" s="51">
        <f t="shared" ref="D6:D10" si="0">IF(B6=0,0,C6/B6)*100</f>
        <v>88.334220329962747</v>
      </c>
      <c r="E6" s="45">
        <f t="shared" ref="E6:E10" si="1">C6-B6</f>
        <v>-1096</v>
      </c>
      <c r="K6" s="11"/>
    </row>
    <row r="7" spans="1:11" s="3" customFormat="1" ht="54.75" customHeight="1" x14ac:dyDescent="0.25">
      <c r="A7" s="12" t="s">
        <v>49</v>
      </c>
      <c r="B7" s="54">
        <f>'10'!E7</f>
        <v>4137</v>
      </c>
      <c r="C7" s="54">
        <f>'10'!F7</f>
        <v>2424</v>
      </c>
      <c r="D7" s="51">
        <f t="shared" si="0"/>
        <v>58.59318346627991</v>
      </c>
      <c r="E7" s="45">
        <f t="shared" si="1"/>
        <v>-1713</v>
      </c>
      <c r="K7" s="11"/>
    </row>
    <row r="8" spans="1:11" s="3" customFormat="1" ht="35.25" customHeight="1" x14ac:dyDescent="0.25">
      <c r="A8" s="13" t="s">
        <v>50</v>
      </c>
      <c r="B8" s="54">
        <f>'10'!H7</f>
        <v>393</v>
      </c>
      <c r="C8" s="54">
        <f>'10'!I7</f>
        <v>357</v>
      </c>
      <c r="D8" s="51">
        <f t="shared" si="0"/>
        <v>90.839694656488547</v>
      </c>
      <c r="E8" s="45">
        <f t="shared" si="1"/>
        <v>-36</v>
      </c>
      <c r="K8" s="11"/>
    </row>
    <row r="9" spans="1:11" s="3" customFormat="1" ht="45.75" customHeight="1" x14ac:dyDescent="0.25">
      <c r="A9" s="13" t="s">
        <v>16</v>
      </c>
      <c r="B9" s="54">
        <f>'10'!K7</f>
        <v>312</v>
      </c>
      <c r="C9" s="54">
        <f>'10'!L7</f>
        <v>320</v>
      </c>
      <c r="D9" s="51">
        <f t="shared" si="0"/>
        <v>102.56410256410255</v>
      </c>
      <c r="E9" s="45">
        <f t="shared" si="1"/>
        <v>8</v>
      </c>
      <c r="K9" s="11"/>
    </row>
    <row r="10" spans="1:11" s="3" customFormat="1" ht="55.5" customHeight="1" x14ac:dyDescent="0.25">
      <c r="A10" s="13" t="s">
        <v>51</v>
      </c>
      <c r="B10" s="54">
        <f>'10'!N7</f>
        <v>7771</v>
      </c>
      <c r="C10" s="54">
        <f>'10'!O7</f>
        <v>7169</v>
      </c>
      <c r="D10" s="51">
        <f t="shared" si="0"/>
        <v>92.253249260069495</v>
      </c>
      <c r="E10" s="45">
        <f t="shared" si="1"/>
        <v>-602</v>
      </c>
      <c r="K10" s="11"/>
    </row>
    <row r="11" spans="1:11" s="3" customFormat="1" ht="12.75" customHeight="1" x14ac:dyDescent="0.25">
      <c r="A11" s="85" t="s">
        <v>4</v>
      </c>
      <c r="B11" s="86"/>
      <c r="C11" s="86"/>
      <c r="D11" s="86"/>
      <c r="E11" s="86"/>
      <c r="K11" s="11"/>
    </row>
    <row r="12" spans="1:11" s="3" customFormat="1" ht="15" customHeight="1" x14ac:dyDescent="0.25">
      <c r="A12" s="87"/>
      <c r="B12" s="88"/>
      <c r="C12" s="88"/>
      <c r="D12" s="88"/>
      <c r="E12" s="88"/>
      <c r="K12" s="11"/>
    </row>
    <row r="13" spans="1:11" s="3" customFormat="1" ht="20.25" customHeight="1" x14ac:dyDescent="0.25">
      <c r="A13" s="89" t="s">
        <v>0</v>
      </c>
      <c r="B13" s="91" t="s">
        <v>65</v>
      </c>
      <c r="C13" s="91" t="s">
        <v>66</v>
      </c>
      <c r="D13" s="92" t="s">
        <v>1</v>
      </c>
      <c r="E13" s="93"/>
      <c r="K13" s="11"/>
    </row>
    <row r="14" spans="1:11" ht="35.25" customHeight="1" x14ac:dyDescent="0.2">
      <c r="A14" s="90"/>
      <c r="B14" s="91"/>
      <c r="C14" s="91"/>
      <c r="D14" s="4" t="s">
        <v>2</v>
      </c>
      <c r="E14" s="5" t="s">
        <v>54</v>
      </c>
      <c r="K14" s="11"/>
    </row>
    <row r="15" spans="1:11" ht="25.5" customHeight="1" x14ac:dyDescent="0.2">
      <c r="A15" s="1" t="s">
        <v>48</v>
      </c>
      <c r="B15" s="55">
        <f>'10'!Q7</f>
        <v>3354</v>
      </c>
      <c r="C15" s="55">
        <f>'10'!R7</f>
        <v>2313</v>
      </c>
      <c r="D15" s="44">
        <f t="shared" ref="D15:D16" si="2">C15/B15%</f>
        <v>68.962432915921283</v>
      </c>
      <c r="E15" s="45">
        <f t="shared" ref="E15:E16" si="3">C15-B15</f>
        <v>-1041</v>
      </c>
      <c r="K15" s="11"/>
    </row>
    <row r="16" spans="1:11" ht="33.75" customHeight="1" x14ac:dyDescent="0.2">
      <c r="A16" s="1" t="s">
        <v>52</v>
      </c>
      <c r="B16" s="55">
        <f>'10'!T7</f>
        <v>2739</v>
      </c>
      <c r="C16" s="55">
        <f>'10'!U7</f>
        <v>1877</v>
      </c>
      <c r="D16" s="44">
        <f t="shared" si="2"/>
        <v>68.528660094925158</v>
      </c>
      <c r="E16" s="45">
        <f t="shared" si="3"/>
        <v>-862</v>
      </c>
      <c r="K16" s="11"/>
    </row>
  </sheetData>
  <mergeCells count="11">
    <mergeCell ref="A1:E1"/>
    <mergeCell ref="A3:A4"/>
    <mergeCell ref="B3:B4"/>
    <mergeCell ref="C3:C4"/>
    <mergeCell ref="D3:E3"/>
    <mergeCell ref="A13:A14"/>
    <mergeCell ref="B13:B14"/>
    <mergeCell ref="C13:C14"/>
    <mergeCell ref="D13:E13"/>
    <mergeCell ref="A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Антоненко В.А.</cp:lastModifiedBy>
  <cp:lastPrinted>2021-01-19T15:43:43Z</cp:lastPrinted>
  <dcterms:created xsi:type="dcterms:W3CDTF">2020-12-10T10:35:03Z</dcterms:created>
  <dcterms:modified xsi:type="dcterms:W3CDTF">2021-11-16T10:17:38Z</dcterms:modified>
</cp:coreProperties>
</file>