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970" activeTab="14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  <sheet name="Лист1" sheetId="6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'10'!$A$1:$AB$12</definedName>
    <definedName name="_xlnm.Print_Area" localSheetId="10">'11'!$A$1:$D$20</definedName>
    <definedName name="_xlnm.Print_Area" localSheetId="11">'12'!$A$1:$K$12</definedName>
    <definedName name="_xlnm.Print_Area" localSheetId="12">'13'!$A$1:$K$12</definedName>
    <definedName name="_xlnm.Print_Area" localSheetId="13">'14'!$A$1:$I$21</definedName>
    <definedName name="_xlnm.Print_Area" localSheetId="14">'15'!$A$1:$AB$12</definedName>
    <definedName name="_xlnm.Print_Area" localSheetId="15">'16'!$A$1:$AB$12</definedName>
    <definedName name="_xlnm.Print_Area" localSheetId="1">'2'!$A$1:$AB$13</definedName>
    <definedName name="_xlnm.Print_Area" localSheetId="2">'3'!$A$1:$E$18</definedName>
    <definedName name="_xlnm.Print_Area" localSheetId="3">'4'!$A$1:$AB$13</definedName>
    <definedName name="_xlnm.Print_Area" localSheetId="4">'5'!$A$1:$E$19</definedName>
    <definedName name="_xlnm.Print_Area" localSheetId="5">'6'!$A$1:$AB$12</definedName>
    <definedName name="_xlnm.Print_Area" localSheetId="6">'7'!$A$1:$E$19</definedName>
    <definedName name="_xlnm.Print_Area" localSheetId="7">'8'!$A$1:$AB$12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R9" i="58" l="1"/>
  <c r="R10" i="58"/>
  <c r="R11" i="58"/>
  <c r="R12" i="58"/>
  <c r="R8" i="58"/>
  <c r="H9" i="56"/>
  <c r="H10" i="56"/>
  <c r="H11" i="56"/>
  <c r="H12" i="56"/>
  <c r="H8" i="56"/>
  <c r="H9" i="55"/>
  <c r="H10" i="55"/>
  <c r="H11" i="55"/>
  <c r="H12" i="55"/>
  <c r="H8" i="55"/>
  <c r="R9" i="54"/>
  <c r="R10" i="54"/>
  <c r="R11" i="54"/>
  <c r="R12" i="54"/>
  <c r="R8" i="54"/>
  <c r="R9" i="52"/>
  <c r="R10" i="52"/>
  <c r="R11" i="52"/>
  <c r="R12" i="52"/>
  <c r="R8" i="52"/>
  <c r="R9" i="50"/>
  <c r="R10" i="50"/>
  <c r="R11" i="50"/>
  <c r="R12" i="50"/>
  <c r="R8" i="50"/>
  <c r="R9" i="48"/>
  <c r="R10" i="48"/>
  <c r="R11" i="48"/>
  <c r="R12" i="48"/>
  <c r="R8" i="48"/>
  <c r="R9" i="39"/>
  <c r="R10" i="39"/>
  <c r="R11" i="39"/>
  <c r="R12" i="39"/>
  <c r="R8" i="39"/>
  <c r="K9" i="55" l="1"/>
  <c r="K9" i="56" s="1"/>
  <c r="K10" i="55"/>
  <c r="K10" i="56" s="1"/>
  <c r="K11" i="55"/>
  <c r="K11" i="56" s="1"/>
  <c r="K12" i="55"/>
  <c r="K12" i="56" s="1"/>
  <c r="K8" i="55"/>
  <c r="K8" i="56" s="1"/>
  <c r="G9" i="55"/>
  <c r="G10" i="55"/>
  <c r="G11" i="55"/>
  <c r="G12" i="55"/>
  <c r="G8" i="55"/>
  <c r="F9" i="55"/>
  <c r="F10" i="55"/>
  <c r="F11" i="55"/>
  <c r="F12" i="55"/>
  <c r="F8" i="55"/>
  <c r="H12" i="58"/>
  <c r="H9" i="58"/>
  <c r="H10" i="58"/>
  <c r="H11" i="58"/>
  <c r="Z9" i="58" l="1"/>
  <c r="Z10" i="58"/>
  <c r="Z11" i="58"/>
  <c r="Z12" i="58"/>
  <c r="Z8" i="58"/>
  <c r="W9" i="58"/>
  <c r="W10" i="58"/>
  <c r="W11" i="58"/>
  <c r="W12" i="58"/>
  <c r="W8" i="58"/>
  <c r="T9" i="58"/>
  <c r="T10" i="58"/>
  <c r="T11" i="58"/>
  <c r="T12" i="58"/>
  <c r="T8" i="58"/>
  <c r="Q9" i="58"/>
  <c r="Q10" i="58"/>
  <c r="Q11" i="58"/>
  <c r="Q12" i="58"/>
  <c r="Q8" i="58"/>
  <c r="N9" i="58"/>
  <c r="N10" i="58"/>
  <c r="N11" i="58"/>
  <c r="N12" i="58"/>
  <c r="N8" i="58"/>
  <c r="K9" i="58"/>
  <c r="K10" i="58"/>
  <c r="K11" i="58"/>
  <c r="K12" i="58"/>
  <c r="K8" i="58"/>
  <c r="H8" i="58"/>
  <c r="E9" i="58"/>
  <c r="E10" i="58"/>
  <c r="E11" i="58"/>
  <c r="E12" i="58"/>
  <c r="E8" i="58"/>
  <c r="B9" i="58"/>
  <c r="B10" i="58"/>
  <c r="B11" i="58"/>
  <c r="B12" i="58"/>
  <c r="B8" i="58"/>
  <c r="X9" i="54" l="1"/>
  <c r="X10" i="54"/>
  <c r="X11" i="54"/>
  <c r="X12" i="54"/>
  <c r="X8" i="54"/>
  <c r="U9" i="54"/>
  <c r="U10" i="54"/>
  <c r="U11" i="54"/>
  <c r="U12" i="54"/>
  <c r="U8" i="54"/>
  <c r="F9" i="54"/>
  <c r="F10" i="54"/>
  <c r="F11" i="54"/>
  <c r="F12" i="54"/>
  <c r="F8" i="54"/>
  <c r="C9" i="54"/>
  <c r="C10" i="54"/>
  <c r="C11" i="54"/>
  <c r="C12" i="54"/>
  <c r="C8" i="54"/>
  <c r="J9" i="55"/>
  <c r="J9" i="56" s="1"/>
  <c r="J10" i="55"/>
  <c r="J10" i="56" s="1"/>
  <c r="J11" i="55"/>
  <c r="J11" i="56" s="1"/>
  <c r="J12" i="55"/>
  <c r="J12" i="56" s="1"/>
  <c r="J8" i="55"/>
  <c r="J8" i="56" s="1"/>
  <c r="I9" i="55"/>
  <c r="I9" i="56" s="1"/>
  <c r="I10" i="55"/>
  <c r="I10" i="56" s="1"/>
  <c r="I11" i="55"/>
  <c r="I11" i="56" s="1"/>
  <c r="I12" i="55"/>
  <c r="I12" i="56" s="1"/>
  <c r="I8" i="55"/>
  <c r="I8" i="56" s="1"/>
  <c r="E9" i="55"/>
  <c r="E9" i="56" s="1"/>
  <c r="E10" i="55"/>
  <c r="E10" i="56" s="1"/>
  <c r="E11" i="55"/>
  <c r="E11" i="56" s="1"/>
  <c r="E12" i="55"/>
  <c r="E12" i="56" s="1"/>
  <c r="E8" i="55"/>
  <c r="E8" i="56" s="1"/>
  <c r="D9" i="55"/>
  <c r="D9" i="56" s="1"/>
  <c r="D10" i="55"/>
  <c r="D10" i="56" s="1"/>
  <c r="D11" i="55"/>
  <c r="D11" i="56" s="1"/>
  <c r="D12" i="55"/>
  <c r="D12" i="56" s="1"/>
  <c r="D8" i="55"/>
  <c r="D8" i="56" s="1"/>
  <c r="C9" i="55"/>
  <c r="C9" i="56" s="1"/>
  <c r="C10" i="55"/>
  <c r="C10" i="56" s="1"/>
  <c r="C11" i="55"/>
  <c r="C11" i="56" s="1"/>
  <c r="C12" i="55"/>
  <c r="C12" i="56" s="1"/>
  <c r="C8" i="55"/>
  <c r="C8" i="56" s="1"/>
  <c r="B9" i="55"/>
  <c r="B9" i="56" s="1"/>
  <c r="B10" i="55"/>
  <c r="B10" i="56" s="1"/>
  <c r="B11" i="55"/>
  <c r="B11" i="56" s="1"/>
  <c r="B12" i="55"/>
  <c r="B12" i="56" s="1"/>
  <c r="B8" i="55"/>
  <c r="B8" i="56" s="1"/>
  <c r="U12" i="39"/>
  <c r="U11" i="39"/>
  <c r="U10" i="39"/>
  <c r="U9" i="39"/>
  <c r="U8" i="39"/>
  <c r="C12" i="39"/>
  <c r="C11" i="39"/>
  <c r="C10" i="39"/>
  <c r="C9" i="39"/>
  <c r="C8" i="39"/>
  <c r="C7" i="39" l="1"/>
  <c r="C6" i="23" s="1"/>
  <c r="U7" i="39"/>
  <c r="C16" i="23" s="1"/>
  <c r="O9" i="48" l="1"/>
  <c r="O10" i="48"/>
  <c r="O11" i="48"/>
  <c r="O12" i="48"/>
  <c r="O8" i="48"/>
  <c r="AA9" i="59" l="1"/>
  <c r="AA9" i="58" s="1"/>
  <c r="AA10" i="59"/>
  <c r="AA10" i="58" s="1"/>
  <c r="AA11" i="59"/>
  <c r="AA11" i="58" s="1"/>
  <c r="AA12" i="59"/>
  <c r="AA12" i="58" s="1"/>
  <c r="AA8" i="59"/>
  <c r="AA8" i="58" s="1"/>
  <c r="X9" i="59"/>
  <c r="X9" i="58" s="1"/>
  <c r="X10" i="59"/>
  <c r="X10" i="58" s="1"/>
  <c r="X11" i="59"/>
  <c r="X11" i="58" s="1"/>
  <c r="X12" i="59"/>
  <c r="X12" i="58" s="1"/>
  <c r="X8" i="59"/>
  <c r="X8" i="58" s="1"/>
  <c r="U9" i="59"/>
  <c r="U9" i="58" s="1"/>
  <c r="U10" i="59"/>
  <c r="U10" i="58" s="1"/>
  <c r="U11" i="59"/>
  <c r="U11" i="58" s="1"/>
  <c r="U12" i="59"/>
  <c r="U12" i="58" s="1"/>
  <c r="U8" i="59"/>
  <c r="U8" i="58" s="1"/>
  <c r="R9" i="59"/>
  <c r="R10" i="59"/>
  <c r="R11" i="59"/>
  <c r="R12" i="59"/>
  <c r="R8" i="59"/>
  <c r="O9" i="59"/>
  <c r="O9" i="58" s="1"/>
  <c r="O10" i="59"/>
  <c r="O10" i="58" s="1"/>
  <c r="O11" i="59"/>
  <c r="O11" i="58" s="1"/>
  <c r="O12" i="59"/>
  <c r="O12" i="58" s="1"/>
  <c r="O8" i="59"/>
  <c r="O8" i="58" s="1"/>
  <c r="L9" i="59"/>
  <c r="L9" i="58" s="1"/>
  <c r="L10" i="59"/>
  <c r="L10" i="58" s="1"/>
  <c r="L11" i="59"/>
  <c r="L11" i="58" s="1"/>
  <c r="L12" i="59"/>
  <c r="L12" i="58" s="1"/>
  <c r="L8" i="59"/>
  <c r="L8" i="58" s="1"/>
  <c r="I9" i="59"/>
  <c r="I9" i="58" s="1"/>
  <c r="I10" i="59"/>
  <c r="I10" i="58" s="1"/>
  <c r="I11" i="59"/>
  <c r="I11" i="58" s="1"/>
  <c r="I12" i="59"/>
  <c r="I12" i="58" s="1"/>
  <c r="I8" i="59"/>
  <c r="I8" i="58" s="1"/>
  <c r="F9" i="59"/>
  <c r="F9" i="58" s="1"/>
  <c r="F10" i="59"/>
  <c r="F10" i="58" s="1"/>
  <c r="F11" i="59"/>
  <c r="F11" i="58" s="1"/>
  <c r="F12" i="59"/>
  <c r="F12" i="58" s="1"/>
  <c r="F8" i="59"/>
  <c r="F8" i="58" s="1"/>
  <c r="C9" i="59"/>
  <c r="C9" i="58" s="1"/>
  <c r="C10" i="59"/>
  <c r="C10" i="58" s="1"/>
  <c r="C11" i="59"/>
  <c r="C11" i="58" s="1"/>
  <c r="C12" i="59"/>
  <c r="C12" i="58" s="1"/>
  <c r="C8" i="59"/>
  <c r="C8" i="58" s="1"/>
  <c r="D8" i="58" l="1"/>
  <c r="G9" i="56"/>
  <c r="G10" i="56"/>
  <c r="G11" i="56"/>
  <c r="G12" i="56"/>
  <c r="G8" i="56"/>
  <c r="F9" i="56"/>
  <c r="F10" i="56"/>
  <c r="F11" i="56"/>
  <c r="F12" i="56"/>
  <c r="F8" i="56"/>
  <c r="AA9" i="54"/>
  <c r="AA10" i="54"/>
  <c r="AA11" i="54"/>
  <c r="AA12" i="54"/>
  <c r="AA8" i="54"/>
  <c r="O9" i="54"/>
  <c r="O10" i="54"/>
  <c r="O11" i="54"/>
  <c r="O12" i="54"/>
  <c r="O8" i="54"/>
  <c r="L9" i="54"/>
  <c r="L10" i="54"/>
  <c r="L11" i="54"/>
  <c r="L12" i="54"/>
  <c r="L8" i="54"/>
  <c r="I9" i="54"/>
  <c r="I10" i="54"/>
  <c r="I11" i="54"/>
  <c r="I12" i="54"/>
  <c r="I8" i="54"/>
  <c r="AA9" i="52"/>
  <c r="AA10" i="52"/>
  <c r="AA11" i="52"/>
  <c r="AA12" i="52"/>
  <c r="AA8" i="52"/>
  <c r="X9" i="52"/>
  <c r="X10" i="52"/>
  <c r="X11" i="52"/>
  <c r="X12" i="52"/>
  <c r="X8" i="52"/>
  <c r="U9" i="52"/>
  <c r="U10" i="52"/>
  <c r="U11" i="52"/>
  <c r="U12" i="52"/>
  <c r="U8" i="52"/>
  <c r="O9" i="52"/>
  <c r="O10" i="52"/>
  <c r="O11" i="52"/>
  <c r="O12" i="52"/>
  <c r="O8" i="52"/>
  <c r="L9" i="52"/>
  <c r="L10" i="52"/>
  <c r="L11" i="52"/>
  <c r="L12" i="52"/>
  <c r="L8" i="52"/>
  <c r="I9" i="52"/>
  <c r="I10" i="52"/>
  <c r="I11" i="52"/>
  <c r="I12" i="52"/>
  <c r="I8" i="52"/>
  <c r="F9" i="52"/>
  <c r="F10" i="52"/>
  <c r="F11" i="52"/>
  <c r="F12" i="52"/>
  <c r="F8" i="52"/>
  <c r="C9" i="52"/>
  <c r="C10" i="52"/>
  <c r="C11" i="52"/>
  <c r="C12" i="52"/>
  <c r="C8" i="52"/>
  <c r="AA9" i="50"/>
  <c r="AA10" i="50"/>
  <c r="AA11" i="50"/>
  <c r="AA12" i="50"/>
  <c r="AA8" i="50"/>
  <c r="X9" i="50"/>
  <c r="X10" i="50"/>
  <c r="X11" i="50"/>
  <c r="X12" i="50"/>
  <c r="X8" i="50"/>
  <c r="U9" i="50"/>
  <c r="U10" i="50"/>
  <c r="U11" i="50"/>
  <c r="U12" i="50"/>
  <c r="U8" i="50"/>
  <c r="O9" i="50"/>
  <c r="O10" i="50"/>
  <c r="O11" i="50"/>
  <c r="O12" i="50"/>
  <c r="O8" i="50"/>
  <c r="L9" i="50"/>
  <c r="L10" i="50"/>
  <c r="L11" i="50"/>
  <c r="L12" i="50"/>
  <c r="L8" i="50"/>
  <c r="I9" i="50"/>
  <c r="I10" i="50"/>
  <c r="I11" i="50"/>
  <c r="I12" i="50"/>
  <c r="I8" i="50"/>
  <c r="F9" i="50"/>
  <c r="F10" i="50"/>
  <c r="F11" i="50"/>
  <c r="F12" i="50"/>
  <c r="F8" i="50"/>
  <c r="C9" i="50"/>
  <c r="C10" i="50"/>
  <c r="C11" i="50"/>
  <c r="C12" i="50"/>
  <c r="C8" i="50"/>
  <c r="AA9" i="48"/>
  <c r="AA10" i="48"/>
  <c r="AA11" i="48"/>
  <c r="AA12" i="48"/>
  <c r="AA8" i="48"/>
  <c r="X9" i="48"/>
  <c r="X10" i="48"/>
  <c r="X11" i="48"/>
  <c r="X12" i="48"/>
  <c r="X8" i="48"/>
  <c r="U9" i="48"/>
  <c r="U10" i="48"/>
  <c r="U11" i="48"/>
  <c r="U12" i="48"/>
  <c r="U8" i="48"/>
  <c r="L9" i="48"/>
  <c r="L10" i="48"/>
  <c r="L11" i="48"/>
  <c r="L12" i="48"/>
  <c r="L8" i="48"/>
  <c r="I9" i="48"/>
  <c r="I10" i="48"/>
  <c r="I11" i="48"/>
  <c r="I12" i="48"/>
  <c r="I8" i="48"/>
  <c r="F9" i="48"/>
  <c r="F10" i="48"/>
  <c r="F11" i="48"/>
  <c r="F12" i="48"/>
  <c r="F8" i="48"/>
  <c r="C9" i="48"/>
  <c r="C10" i="48"/>
  <c r="C11" i="48"/>
  <c r="C12" i="48"/>
  <c r="C8" i="48"/>
  <c r="AA9" i="39"/>
  <c r="AA10" i="39"/>
  <c r="AA11" i="39"/>
  <c r="AA12" i="39"/>
  <c r="AA8" i="39"/>
  <c r="X9" i="39"/>
  <c r="X10" i="39"/>
  <c r="X11" i="39"/>
  <c r="X12" i="39"/>
  <c r="X8" i="39"/>
  <c r="O9" i="39"/>
  <c r="O10" i="39"/>
  <c r="O11" i="39"/>
  <c r="O12" i="39"/>
  <c r="O8" i="39"/>
  <c r="L9" i="39"/>
  <c r="L10" i="39"/>
  <c r="L11" i="39"/>
  <c r="L12" i="39"/>
  <c r="L8" i="39"/>
  <c r="I9" i="39"/>
  <c r="I10" i="39"/>
  <c r="I11" i="39"/>
  <c r="I12" i="39"/>
  <c r="I8" i="39"/>
  <c r="F9" i="39"/>
  <c r="F10" i="39"/>
  <c r="F11" i="39"/>
  <c r="F12" i="39"/>
  <c r="F8" i="39"/>
  <c r="E7" i="55" l="1"/>
  <c r="E7" i="56" l="1"/>
  <c r="AA7" i="59" l="1"/>
  <c r="G20" i="57" s="1"/>
  <c r="X7" i="59"/>
  <c r="G19" i="57" s="1"/>
  <c r="U7" i="59"/>
  <c r="R7" i="59"/>
  <c r="G13" i="57" s="1"/>
  <c r="O7" i="59"/>
  <c r="G12" i="57" s="1"/>
  <c r="L7" i="59"/>
  <c r="G11" i="57" s="1"/>
  <c r="I7" i="59"/>
  <c r="G10" i="57" s="1"/>
  <c r="F7" i="59"/>
  <c r="G9" i="57" s="1"/>
  <c r="C7" i="59"/>
  <c r="AA7" i="58"/>
  <c r="C20" i="57" s="1"/>
  <c r="X7" i="58"/>
  <c r="C19" i="57" s="1"/>
  <c r="U7" i="58"/>
  <c r="R7" i="58"/>
  <c r="C13" i="57" s="1"/>
  <c r="O7" i="58"/>
  <c r="C12" i="57" s="1"/>
  <c r="L7" i="58"/>
  <c r="C11" i="57" s="1"/>
  <c r="I7" i="58"/>
  <c r="C10" i="57" s="1"/>
  <c r="F7" i="58"/>
  <c r="C9" i="57" s="1"/>
  <c r="C7" i="58"/>
  <c r="G18" i="57" l="1"/>
  <c r="G8" i="57"/>
  <c r="C8" i="57"/>
  <c r="C18" i="57"/>
  <c r="K7" i="56" l="1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AA7" i="54"/>
  <c r="C18" i="53" s="1"/>
  <c r="X7" i="54"/>
  <c r="C17" i="53" s="1"/>
  <c r="U7" i="54"/>
  <c r="R7" i="54"/>
  <c r="C11" i="53" s="1"/>
  <c r="O7" i="54"/>
  <c r="C10" i="53" s="1"/>
  <c r="L7" i="54"/>
  <c r="C9" i="53" s="1"/>
  <c r="I7" i="54"/>
  <c r="C8" i="53" s="1"/>
  <c r="F7" i="54"/>
  <c r="C7" i="53" s="1"/>
  <c r="C7" i="54"/>
  <c r="C16" i="53" l="1"/>
  <c r="C6" i="53"/>
  <c r="B9" i="25"/>
  <c r="B11" i="25"/>
  <c r="B19" i="25"/>
  <c r="B8" i="25"/>
  <c r="B10" i="25"/>
  <c r="B12" i="25"/>
  <c r="B18" i="25"/>
  <c r="B20" i="25"/>
  <c r="B13" i="25"/>
  <c r="AA7" i="52" l="1"/>
  <c r="C18" i="51" s="1"/>
  <c r="X7" i="52"/>
  <c r="U7" i="52"/>
  <c r="R7" i="52"/>
  <c r="C11" i="51" s="1"/>
  <c r="O7" i="52"/>
  <c r="C10" i="51" s="1"/>
  <c r="L7" i="52"/>
  <c r="C9" i="51" s="1"/>
  <c r="I7" i="52"/>
  <c r="C8" i="51" s="1"/>
  <c r="F7" i="52"/>
  <c r="C7" i="51" s="1"/>
  <c r="C7" i="52"/>
  <c r="C17" i="51"/>
  <c r="AA7" i="50"/>
  <c r="C17" i="49" s="1"/>
  <c r="X7" i="50"/>
  <c r="C16" i="49" s="1"/>
  <c r="U7" i="50"/>
  <c r="R7" i="50"/>
  <c r="C10" i="49" s="1"/>
  <c r="O7" i="50"/>
  <c r="C9" i="49" s="1"/>
  <c r="L7" i="50"/>
  <c r="C8" i="49" s="1"/>
  <c r="I7" i="50"/>
  <c r="C7" i="49" s="1"/>
  <c r="F7" i="50"/>
  <c r="C6" i="49" s="1"/>
  <c r="C7" i="50"/>
  <c r="C15" i="49" l="1"/>
  <c r="C16" i="51"/>
  <c r="C6" i="51"/>
  <c r="C5" i="49"/>
  <c r="AA7" i="48"/>
  <c r="C17" i="42" s="1"/>
  <c r="X7" i="48"/>
  <c r="C16" i="42" s="1"/>
  <c r="U7" i="48"/>
  <c r="R7" i="48"/>
  <c r="C10" i="42" s="1"/>
  <c r="O7" i="48"/>
  <c r="C9" i="42" s="1"/>
  <c r="L7" i="48"/>
  <c r="C8" i="42" s="1"/>
  <c r="I7" i="48"/>
  <c r="C7" i="42" s="1"/>
  <c r="F7" i="48"/>
  <c r="C6" i="42" s="1"/>
  <c r="C7" i="48"/>
  <c r="AA7" i="39"/>
  <c r="C18" i="23" s="1"/>
  <c r="X7" i="39"/>
  <c r="C17" i="23" s="1"/>
  <c r="R7" i="39"/>
  <c r="C11" i="23" s="1"/>
  <c r="O7" i="39"/>
  <c r="C10" i="23" s="1"/>
  <c r="L7" i="39"/>
  <c r="C9" i="23" s="1"/>
  <c r="I7" i="39"/>
  <c r="C8" i="23" s="1"/>
  <c r="F7" i="39"/>
  <c r="C7" i="23" s="1"/>
  <c r="C15" i="42" l="1"/>
  <c r="C5" i="42"/>
  <c r="N12" i="48" l="1"/>
  <c r="P12" i="48" s="1"/>
  <c r="N11" i="48" l="1"/>
  <c r="P11" i="48" s="1"/>
  <c r="N10" i="48"/>
  <c r="P10" i="48" s="1"/>
  <c r="N9" i="48"/>
  <c r="P9" i="48" s="1"/>
  <c r="N8" i="48"/>
  <c r="AB9" i="58"/>
  <c r="AB10" i="58"/>
  <c r="AB11" i="58"/>
  <c r="AB12" i="58"/>
  <c r="Y9" i="58"/>
  <c r="Y10" i="58"/>
  <c r="Y11" i="58"/>
  <c r="Y12" i="58"/>
  <c r="V9" i="58"/>
  <c r="V10" i="58"/>
  <c r="V11" i="58"/>
  <c r="V12" i="58"/>
  <c r="S9" i="58"/>
  <c r="S10" i="58"/>
  <c r="S11" i="58"/>
  <c r="S12" i="58"/>
  <c r="P9" i="58"/>
  <c r="P10" i="58"/>
  <c r="P11" i="58"/>
  <c r="P12" i="58"/>
  <c r="M9" i="58"/>
  <c r="M10" i="58"/>
  <c r="M11" i="58"/>
  <c r="M12" i="58"/>
  <c r="J9" i="58"/>
  <c r="J10" i="58"/>
  <c r="J11" i="58"/>
  <c r="J12" i="58"/>
  <c r="G9" i="58"/>
  <c r="G10" i="58"/>
  <c r="G11" i="58"/>
  <c r="G12" i="58"/>
  <c r="D10" i="58"/>
  <c r="D11" i="58"/>
  <c r="D12" i="58"/>
  <c r="B12" i="59" l="1"/>
  <c r="D12" i="59" s="1"/>
  <c r="B10" i="59"/>
  <c r="D10" i="59" s="1"/>
  <c r="B9" i="59"/>
  <c r="D9" i="59" s="1"/>
  <c r="G8" i="58"/>
  <c r="E7" i="58"/>
  <c r="E11" i="59"/>
  <c r="G11" i="59" s="1"/>
  <c r="E8" i="59"/>
  <c r="H12" i="59"/>
  <c r="J12" i="59" s="1"/>
  <c r="H10" i="59"/>
  <c r="J10" i="59" s="1"/>
  <c r="H9" i="59"/>
  <c r="J9" i="59" s="1"/>
  <c r="K7" i="58"/>
  <c r="M8" i="58"/>
  <c r="K11" i="59"/>
  <c r="M11" i="59" s="1"/>
  <c r="K8" i="59"/>
  <c r="N12" i="59"/>
  <c r="P12" i="59" s="1"/>
  <c r="N10" i="59"/>
  <c r="P10" i="59" s="1"/>
  <c r="N9" i="59"/>
  <c r="P9" i="59" s="1"/>
  <c r="Q7" i="58"/>
  <c r="S8" i="58"/>
  <c r="Q11" i="59"/>
  <c r="S11" i="59" s="1"/>
  <c r="Q8" i="59"/>
  <c r="T12" i="59"/>
  <c r="V12" i="59" s="1"/>
  <c r="T10" i="59"/>
  <c r="V10" i="59" s="1"/>
  <c r="T9" i="59"/>
  <c r="V9" i="59" s="1"/>
  <c r="Y8" i="58"/>
  <c r="W7" i="58"/>
  <c r="W11" i="59"/>
  <c r="Y11" i="59" s="1"/>
  <c r="W8" i="59"/>
  <c r="Z12" i="59"/>
  <c r="AB12" i="59" s="1"/>
  <c r="Z10" i="59"/>
  <c r="AB10" i="59" s="1"/>
  <c r="Z9" i="59"/>
  <c r="AB9" i="59" s="1"/>
  <c r="P8" i="48"/>
  <c r="N7" i="48"/>
  <c r="B11" i="59"/>
  <c r="D11" i="59" s="1"/>
  <c r="B8" i="59"/>
  <c r="B7" i="58"/>
  <c r="D9" i="58"/>
  <c r="E12" i="59"/>
  <c r="G12" i="59" s="1"/>
  <c r="E10" i="59"/>
  <c r="G10" i="59" s="1"/>
  <c r="E9" i="59"/>
  <c r="G9" i="59" s="1"/>
  <c r="J8" i="58"/>
  <c r="H7" i="58"/>
  <c r="H11" i="59"/>
  <c r="J11" i="59" s="1"/>
  <c r="H8" i="59"/>
  <c r="K12" i="59"/>
  <c r="M12" i="59" s="1"/>
  <c r="K10" i="59"/>
  <c r="M10" i="59" s="1"/>
  <c r="K9" i="59"/>
  <c r="M9" i="59" s="1"/>
  <c r="P8" i="58"/>
  <c r="N7" i="58"/>
  <c r="N11" i="59"/>
  <c r="P11" i="59" s="1"/>
  <c r="N8" i="59"/>
  <c r="Q12" i="59"/>
  <c r="S12" i="59" s="1"/>
  <c r="Q10" i="59"/>
  <c r="S10" i="59" s="1"/>
  <c r="Q9" i="59"/>
  <c r="S9" i="59" s="1"/>
  <c r="T7" i="58"/>
  <c r="V8" i="58"/>
  <c r="T11" i="59"/>
  <c r="V11" i="59" s="1"/>
  <c r="T8" i="59"/>
  <c r="W12" i="59"/>
  <c r="Y12" i="59" s="1"/>
  <c r="W10" i="59"/>
  <c r="Y10" i="59" s="1"/>
  <c r="W9" i="59"/>
  <c r="Y9" i="59" s="1"/>
  <c r="AB8" i="58"/>
  <c r="Z7" i="58"/>
  <c r="Z11" i="59"/>
  <c r="AB11" i="59" s="1"/>
  <c r="Z8" i="59"/>
  <c r="Z12" i="54"/>
  <c r="AB12" i="54" s="1"/>
  <c r="W9" i="54"/>
  <c r="Y9" i="54" s="1"/>
  <c r="W10" i="54"/>
  <c r="Y10" i="54" s="1"/>
  <c r="W12" i="54"/>
  <c r="Y12" i="54" s="1"/>
  <c r="T12" i="54"/>
  <c r="V12" i="54" s="1"/>
  <c r="Q9" i="54"/>
  <c r="S9" i="54" s="1"/>
  <c r="Q10" i="54"/>
  <c r="S10" i="54" s="1"/>
  <c r="Q12" i="54"/>
  <c r="S12" i="54" s="1"/>
  <c r="N12" i="54"/>
  <c r="P12" i="54" s="1"/>
  <c r="K9" i="54"/>
  <c r="M9" i="54" s="1"/>
  <c r="K10" i="54"/>
  <c r="M10" i="54" s="1"/>
  <c r="K12" i="54"/>
  <c r="M12" i="54" s="1"/>
  <c r="H12" i="54"/>
  <c r="J12" i="54" s="1"/>
  <c r="E9" i="54"/>
  <c r="G9" i="54" s="1"/>
  <c r="E10" i="54"/>
  <c r="G10" i="54" s="1"/>
  <c r="E12" i="54"/>
  <c r="G12" i="54" s="1"/>
  <c r="B12" i="54"/>
  <c r="D12" i="54" s="1"/>
  <c r="Z9" i="52"/>
  <c r="AB9" i="52" s="1"/>
  <c r="Z10" i="52"/>
  <c r="AB10" i="52" s="1"/>
  <c r="Z12" i="52"/>
  <c r="AB12" i="52" s="1"/>
  <c r="W12" i="52"/>
  <c r="Y12" i="52" s="1"/>
  <c r="T9" i="52"/>
  <c r="V9" i="52" s="1"/>
  <c r="T10" i="52"/>
  <c r="V10" i="52" s="1"/>
  <c r="T12" i="52"/>
  <c r="V12" i="52" s="1"/>
  <c r="Q12" i="52"/>
  <c r="S12" i="52" s="1"/>
  <c r="N9" i="52"/>
  <c r="P9" i="52" s="1"/>
  <c r="N10" i="52"/>
  <c r="P10" i="52" s="1"/>
  <c r="N12" i="52"/>
  <c r="P12" i="52" s="1"/>
  <c r="K12" i="52"/>
  <c r="M12" i="52" s="1"/>
  <c r="H9" i="52"/>
  <c r="J9" i="52" s="1"/>
  <c r="H10" i="52"/>
  <c r="J10" i="52" s="1"/>
  <c r="H12" i="52"/>
  <c r="J12" i="52" s="1"/>
  <c r="E12" i="52"/>
  <c r="G12" i="52" s="1"/>
  <c r="B9" i="52"/>
  <c r="D9" i="52" s="1"/>
  <c r="B10" i="52"/>
  <c r="D10" i="52" s="1"/>
  <c r="B12" i="52"/>
  <c r="D12" i="52" s="1"/>
  <c r="Z12" i="50"/>
  <c r="AB12" i="50" s="1"/>
  <c r="W9" i="50"/>
  <c r="Y9" i="50" s="1"/>
  <c r="W10" i="50"/>
  <c r="Y10" i="50" s="1"/>
  <c r="W12" i="50"/>
  <c r="Y12" i="50" s="1"/>
  <c r="T12" i="50"/>
  <c r="V12" i="50" s="1"/>
  <c r="Q9" i="50"/>
  <c r="S9" i="50" s="1"/>
  <c r="Q10" i="50"/>
  <c r="S10" i="50" s="1"/>
  <c r="Q12" i="50"/>
  <c r="S12" i="50" s="1"/>
  <c r="N12" i="50"/>
  <c r="P12" i="50" s="1"/>
  <c r="K9" i="50"/>
  <c r="M9" i="50" s="1"/>
  <c r="K10" i="50"/>
  <c r="M10" i="50" s="1"/>
  <c r="K12" i="50"/>
  <c r="M12" i="50" s="1"/>
  <c r="H12" i="50"/>
  <c r="J12" i="50" s="1"/>
  <c r="E9" i="50"/>
  <c r="G9" i="50" s="1"/>
  <c r="E10" i="50"/>
  <c r="G10" i="50" s="1"/>
  <c r="E12" i="50"/>
  <c r="G12" i="50" s="1"/>
  <c r="B12" i="50"/>
  <c r="D12" i="50" s="1"/>
  <c r="Z9" i="48"/>
  <c r="AB9" i="48" s="1"/>
  <c r="Z10" i="48"/>
  <c r="AB10" i="48" s="1"/>
  <c r="Z12" i="48"/>
  <c r="AB12" i="48" s="1"/>
  <c r="W12" i="48"/>
  <c r="Y12" i="48" s="1"/>
  <c r="T9" i="48"/>
  <c r="V9" i="48" s="1"/>
  <c r="T10" i="48"/>
  <c r="V10" i="48" s="1"/>
  <c r="T12" i="48"/>
  <c r="V12" i="48" s="1"/>
  <c r="Q12" i="48"/>
  <c r="S12" i="48" s="1"/>
  <c r="K9" i="48"/>
  <c r="M9" i="48" s="1"/>
  <c r="K10" i="48"/>
  <c r="M10" i="48" s="1"/>
  <c r="K12" i="48"/>
  <c r="M12" i="48" s="1"/>
  <c r="H12" i="48"/>
  <c r="J12" i="48" s="1"/>
  <c r="E9" i="48"/>
  <c r="G9" i="48" s="1"/>
  <c r="E10" i="48"/>
  <c r="G10" i="48" s="1"/>
  <c r="E12" i="48"/>
  <c r="G12" i="48" s="1"/>
  <c r="B12" i="48"/>
  <c r="D12" i="48" s="1"/>
  <c r="Z9" i="39"/>
  <c r="AB9" i="39" s="1"/>
  <c r="Z10" i="39"/>
  <c r="AB10" i="39" s="1"/>
  <c r="Z12" i="39"/>
  <c r="AB12" i="39" s="1"/>
  <c r="W12" i="39"/>
  <c r="Y12" i="39" s="1"/>
  <c r="T9" i="39"/>
  <c r="V9" i="39" s="1"/>
  <c r="T10" i="39"/>
  <c r="V10" i="39" s="1"/>
  <c r="T12" i="39"/>
  <c r="V12" i="39" s="1"/>
  <c r="Q12" i="39"/>
  <c r="S12" i="39" s="1"/>
  <c r="N9" i="39"/>
  <c r="P9" i="39" s="1"/>
  <c r="N10" i="39"/>
  <c r="P10" i="39" s="1"/>
  <c r="N12" i="39"/>
  <c r="P12" i="39" s="1"/>
  <c r="K11" i="39"/>
  <c r="M11" i="39" s="1"/>
  <c r="K12" i="39"/>
  <c r="M12" i="39" s="1"/>
  <c r="H9" i="39"/>
  <c r="J9" i="39" s="1"/>
  <c r="H10" i="39"/>
  <c r="J10" i="39" s="1"/>
  <c r="H12" i="39"/>
  <c r="J12" i="39" s="1"/>
  <c r="E12" i="39"/>
  <c r="G12" i="39" s="1"/>
  <c r="B9" i="39"/>
  <c r="D9" i="39" s="1"/>
  <c r="B10" i="39"/>
  <c r="D10" i="39" s="1"/>
  <c r="B12" i="39"/>
  <c r="D12" i="39" s="1"/>
  <c r="E8" i="39" l="1"/>
  <c r="Q11" i="39"/>
  <c r="S11" i="39" s="1"/>
  <c r="Q8" i="39"/>
  <c r="W11" i="39"/>
  <c r="Y11" i="39" s="1"/>
  <c r="W8" i="39"/>
  <c r="B11" i="48"/>
  <c r="D11" i="48" s="1"/>
  <c r="B8" i="48"/>
  <c r="H11" i="48"/>
  <c r="J11" i="48" s="1"/>
  <c r="H8" i="48"/>
  <c r="Q11" i="48"/>
  <c r="S11" i="48" s="1"/>
  <c r="Q8" i="48"/>
  <c r="W11" i="48"/>
  <c r="Y11" i="48" s="1"/>
  <c r="W8" i="48"/>
  <c r="B11" i="50"/>
  <c r="D11" i="50" s="1"/>
  <c r="B8" i="50"/>
  <c r="H11" i="50"/>
  <c r="J11" i="50" s="1"/>
  <c r="H8" i="50"/>
  <c r="N11" i="50"/>
  <c r="P11" i="50" s="1"/>
  <c r="N8" i="50"/>
  <c r="T11" i="50"/>
  <c r="V11" i="50" s="1"/>
  <c r="T8" i="50"/>
  <c r="Z11" i="50"/>
  <c r="AB11" i="50" s="1"/>
  <c r="Z8" i="50"/>
  <c r="E11" i="52"/>
  <c r="G11" i="52" s="1"/>
  <c r="E8" i="52"/>
  <c r="K11" i="52"/>
  <c r="M11" i="52" s="1"/>
  <c r="K8" i="52"/>
  <c r="Q11" i="52"/>
  <c r="S11" i="52" s="1"/>
  <c r="Q8" i="52"/>
  <c r="W11" i="52"/>
  <c r="Y11" i="52" s="1"/>
  <c r="W8" i="52"/>
  <c r="B11" i="54"/>
  <c r="D11" i="54" s="1"/>
  <c r="B8" i="54"/>
  <c r="H11" i="54"/>
  <c r="J11" i="54" s="1"/>
  <c r="H8" i="54"/>
  <c r="N11" i="54"/>
  <c r="P11" i="54" s="1"/>
  <c r="N8" i="54"/>
  <c r="T11" i="54"/>
  <c r="V11" i="54" s="1"/>
  <c r="T8" i="54"/>
  <c r="Z11" i="54"/>
  <c r="AB11" i="54" s="1"/>
  <c r="Z8" i="54"/>
  <c r="AB8" i="59"/>
  <c r="Z7" i="59"/>
  <c r="B20" i="57"/>
  <c r="AB7" i="58"/>
  <c r="T7" i="59"/>
  <c r="V8" i="59"/>
  <c r="P8" i="59"/>
  <c r="N7" i="59"/>
  <c r="B12" i="57"/>
  <c r="P7" i="58"/>
  <c r="J8" i="59"/>
  <c r="H7" i="59"/>
  <c r="B10" i="57"/>
  <c r="J7" i="58"/>
  <c r="B7" i="59"/>
  <c r="D8" i="59"/>
  <c r="B9" i="42"/>
  <c r="P7" i="48"/>
  <c r="W7" i="59"/>
  <c r="Y8" i="59"/>
  <c r="B19" i="57"/>
  <c r="Y7" i="58"/>
  <c r="S8" i="59"/>
  <c r="Q7" i="59"/>
  <c r="M8" i="59"/>
  <c r="K7" i="59"/>
  <c r="G8" i="59"/>
  <c r="E7" i="59"/>
  <c r="B9" i="57"/>
  <c r="G7" i="58"/>
  <c r="E11" i="39"/>
  <c r="G11" i="39" s="1"/>
  <c r="K8" i="39"/>
  <c r="B11" i="39"/>
  <c r="D11" i="39" s="1"/>
  <c r="B8" i="39"/>
  <c r="E10" i="39"/>
  <c r="G10" i="39" s="1"/>
  <c r="E9" i="39"/>
  <c r="G9" i="39" s="1"/>
  <c r="H11" i="39"/>
  <c r="J11" i="39" s="1"/>
  <c r="H8" i="39"/>
  <c r="K10" i="39"/>
  <c r="M10" i="39" s="1"/>
  <c r="K9" i="39"/>
  <c r="M9" i="39" s="1"/>
  <c r="N11" i="39"/>
  <c r="P11" i="39" s="1"/>
  <c r="N8" i="39"/>
  <c r="Q10" i="39"/>
  <c r="S10" i="39" s="1"/>
  <c r="Q9" i="39"/>
  <c r="S9" i="39" s="1"/>
  <c r="T11" i="39"/>
  <c r="V11" i="39" s="1"/>
  <c r="T8" i="39"/>
  <c r="W10" i="39"/>
  <c r="Y10" i="39" s="1"/>
  <c r="W9" i="39"/>
  <c r="Y9" i="39" s="1"/>
  <c r="Z11" i="39"/>
  <c r="AB11" i="39" s="1"/>
  <c r="Z8" i="39"/>
  <c r="B10" i="48"/>
  <c r="D10" i="48" s="1"/>
  <c r="B9" i="48"/>
  <c r="D9" i="48" s="1"/>
  <c r="E11" i="48"/>
  <c r="G11" i="48" s="1"/>
  <c r="E8" i="48"/>
  <c r="H10" i="48"/>
  <c r="J10" i="48" s="1"/>
  <c r="H9" i="48"/>
  <c r="J9" i="48" s="1"/>
  <c r="K11" i="48"/>
  <c r="M11" i="48" s="1"/>
  <c r="K8" i="48"/>
  <c r="Q10" i="48"/>
  <c r="S10" i="48" s="1"/>
  <c r="Q9" i="48"/>
  <c r="S9" i="48" s="1"/>
  <c r="T11" i="48"/>
  <c r="V11" i="48" s="1"/>
  <c r="T8" i="48"/>
  <c r="W10" i="48"/>
  <c r="Y10" i="48" s="1"/>
  <c r="W9" i="48"/>
  <c r="Y9" i="48" s="1"/>
  <c r="Z11" i="48"/>
  <c r="AB11" i="48" s="1"/>
  <c r="Z8" i="48"/>
  <c r="B10" i="50"/>
  <c r="D10" i="50" s="1"/>
  <c r="B9" i="50"/>
  <c r="D9" i="50" s="1"/>
  <c r="E11" i="50"/>
  <c r="G11" i="50" s="1"/>
  <c r="E8" i="50"/>
  <c r="H10" i="50"/>
  <c r="J10" i="50" s="1"/>
  <c r="H9" i="50"/>
  <c r="J9" i="50" s="1"/>
  <c r="K11" i="50"/>
  <c r="M11" i="50" s="1"/>
  <c r="K8" i="50"/>
  <c r="N10" i="50"/>
  <c r="P10" i="50" s="1"/>
  <c r="N9" i="50"/>
  <c r="P9" i="50" s="1"/>
  <c r="Q11" i="50"/>
  <c r="S11" i="50" s="1"/>
  <c r="Q8" i="50"/>
  <c r="T10" i="50"/>
  <c r="V10" i="50" s="1"/>
  <c r="T9" i="50"/>
  <c r="V9" i="50" s="1"/>
  <c r="W11" i="50"/>
  <c r="Y11" i="50" s="1"/>
  <c r="W8" i="50"/>
  <c r="Z10" i="50"/>
  <c r="AB10" i="50" s="1"/>
  <c r="Z9" i="50"/>
  <c r="AB9" i="50" s="1"/>
  <c r="B11" i="52"/>
  <c r="D11" i="52" s="1"/>
  <c r="B8" i="52"/>
  <c r="E10" i="52"/>
  <c r="G10" i="52" s="1"/>
  <c r="E9" i="52"/>
  <c r="G9" i="52" s="1"/>
  <c r="H11" i="52"/>
  <c r="J11" i="52" s="1"/>
  <c r="H8" i="52"/>
  <c r="K10" i="52"/>
  <c r="M10" i="52" s="1"/>
  <c r="K9" i="52"/>
  <c r="M9" i="52" s="1"/>
  <c r="N11" i="52"/>
  <c r="P11" i="52" s="1"/>
  <c r="N8" i="52"/>
  <c r="Q10" i="52"/>
  <c r="S10" i="52" s="1"/>
  <c r="Q9" i="52"/>
  <c r="S9" i="52" s="1"/>
  <c r="T11" i="52"/>
  <c r="V11" i="52" s="1"/>
  <c r="T8" i="52"/>
  <c r="W10" i="52"/>
  <c r="Y10" i="52" s="1"/>
  <c r="W9" i="52"/>
  <c r="Y9" i="52" s="1"/>
  <c r="Z11" i="52"/>
  <c r="AB11" i="52" s="1"/>
  <c r="Z8" i="52"/>
  <c r="B10" i="54"/>
  <c r="D10" i="54" s="1"/>
  <c r="B9" i="54"/>
  <c r="D9" i="54" s="1"/>
  <c r="E11" i="54"/>
  <c r="G11" i="54" s="1"/>
  <c r="E8" i="54"/>
  <c r="H10" i="54"/>
  <c r="J10" i="54" s="1"/>
  <c r="H9" i="54"/>
  <c r="J9" i="54" s="1"/>
  <c r="K11" i="54"/>
  <c r="M11" i="54" s="1"/>
  <c r="K8" i="54"/>
  <c r="N10" i="54"/>
  <c r="P10" i="54" s="1"/>
  <c r="N9" i="54"/>
  <c r="P9" i="54" s="1"/>
  <c r="Q11" i="54"/>
  <c r="S11" i="54" s="1"/>
  <c r="Q8" i="54"/>
  <c r="T10" i="54"/>
  <c r="V10" i="54" s="1"/>
  <c r="T9" i="54"/>
  <c r="V9" i="54" s="1"/>
  <c r="W11" i="54"/>
  <c r="Y11" i="54" s="1"/>
  <c r="W8" i="54"/>
  <c r="Z10" i="54"/>
  <c r="AB10" i="54" s="1"/>
  <c r="Z9" i="54"/>
  <c r="AB9" i="54" s="1"/>
  <c r="B18" i="57"/>
  <c r="V7" i="58"/>
  <c r="B8" i="57"/>
  <c r="D7" i="58"/>
  <c r="B13" i="57"/>
  <c r="S7" i="58"/>
  <c r="B11" i="57"/>
  <c r="M7" i="58"/>
  <c r="D13" i="57" l="1"/>
  <c r="E13" i="57"/>
  <c r="E18" i="57"/>
  <c r="D18" i="57"/>
  <c r="E9" i="57"/>
  <c r="D9" i="57"/>
  <c r="E19" i="57"/>
  <c r="D19" i="57"/>
  <c r="F19" i="57"/>
  <c r="Y7" i="59"/>
  <c r="E9" i="42"/>
  <c r="D9" i="42"/>
  <c r="F8" i="57"/>
  <c r="D7" i="59"/>
  <c r="D10" i="57"/>
  <c r="E10" i="57"/>
  <c r="E12" i="57"/>
  <c r="D12" i="57"/>
  <c r="F18" i="57"/>
  <c r="V7" i="59"/>
  <c r="D20" i="57"/>
  <c r="E20" i="57"/>
  <c r="E11" i="57"/>
  <c r="D11" i="57"/>
  <c r="D8" i="57"/>
  <c r="E8" i="57"/>
  <c r="W7" i="54"/>
  <c r="Y8" i="54"/>
  <c r="S8" i="54"/>
  <c r="Q7" i="54"/>
  <c r="M8" i="54"/>
  <c r="K7" i="54"/>
  <c r="G8" i="54"/>
  <c r="E7" i="54"/>
  <c r="AB8" i="52"/>
  <c r="Z7" i="52"/>
  <c r="V8" i="52"/>
  <c r="T7" i="52"/>
  <c r="P8" i="52"/>
  <c r="N7" i="52"/>
  <c r="J8" i="52"/>
  <c r="H7" i="52"/>
  <c r="B7" i="52"/>
  <c r="D8" i="52"/>
  <c r="W7" i="50"/>
  <c r="Y8" i="50"/>
  <c r="S8" i="50"/>
  <c r="Q7" i="50"/>
  <c r="M8" i="50"/>
  <c r="K7" i="50"/>
  <c r="G8" i="50"/>
  <c r="E7" i="50"/>
  <c r="AB8" i="48"/>
  <c r="Z7" i="48"/>
  <c r="T7" i="48"/>
  <c r="V8" i="48"/>
  <c r="M8" i="48"/>
  <c r="K7" i="48"/>
  <c r="G8" i="48"/>
  <c r="E7" i="48"/>
  <c r="AB8" i="39"/>
  <c r="Z7" i="39"/>
  <c r="V8" i="39"/>
  <c r="T7" i="39"/>
  <c r="N7" i="39"/>
  <c r="P8" i="39"/>
  <c r="H7" i="39"/>
  <c r="J8" i="39"/>
  <c r="D8" i="39"/>
  <c r="B7" i="39"/>
  <c r="M8" i="39"/>
  <c r="K7" i="39"/>
  <c r="G7" i="59"/>
  <c r="F9" i="57"/>
  <c r="F11" i="57"/>
  <c r="M7" i="59"/>
  <c r="S7" i="59"/>
  <c r="F13" i="57"/>
  <c r="F10" i="57"/>
  <c r="J7" i="59"/>
  <c r="F12" i="57"/>
  <c r="P7" i="59"/>
  <c r="F20" i="57"/>
  <c r="AB7" i="59"/>
  <c r="AB8" i="54"/>
  <c r="Z7" i="54"/>
  <c r="T7" i="54"/>
  <c r="V8" i="54"/>
  <c r="P8" i="54"/>
  <c r="N7" i="54"/>
  <c r="J8" i="54"/>
  <c r="H7" i="54"/>
  <c r="B7" i="54"/>
  <c r="D8" i="54"/>
  <c r="W7" i="52"/>
  <c r="Y8" i="52"/>
  <c r="S8" i="52"/>
  <c r="Q7" i="52"/>
  <c r="M8" i="52"/>
  <c r="K7" i="52"/>
  <c r="G8" i="52"/>
  <c r="E7" i="52"/>
  <c r="AB8" i="50"/>
  <c r="Z7" i="50"/>
  <c r="T7" i="50"/>
  <c r="V8" i="50"/>
  <c r="P8" i="50"/>
  <c r="N7" i="50"/>
  <c r="J8" i="50"/>
  <c r="H7" i="50"/>
  <c r="B7" i="50"/>
  <c r="D8" i="50"/>
  <c r="W7" i="48"/>
  <c r="Y8" i="48"/>
  <c r="S8" i="48"/>
  <c r="Q7" i="48"/>
  <c r="J8" i="48"/>
  <c r="H7" i="48"/>
  <c r="B7" i="48"/>
  <c r="D8" i="48"/>
  <c r="Y8" i="39"/>
  <c r="W7" i="39"/>
  <c r="S8" i="39"/>
  <c r="Q7" i="39"/>
  <c r="G8" i="39"/>
  <c r="E7" i="39"/>
  <c r="G7" i="39" l="1"/>
  <c r="B7" i="23"/>
  <c r="Y7" i="39"/>
  <c r="B17" i="23"/>
  <c r="B7" i="42"/>
  <c r="J7" i="48"/>
  <c r="B10" i="42"/>
  <c r="S7" i="48"/>
  <c r="J7" i="50"/>
  <c r="B7" i="49"/>
  <c r="P7" i="50"/>
  <c r="B9" i="49"/>
  <c r="B17" i="49"/>
  <c r="AB7" i="50"/>
  <c r="B7" i="51"/>
  <c r="G7" i="52"/>
  <c r="B9" i="51"/>
  <c r="M7" i="52"/>
  <c r="B11" i="51"/>
  <c r="S7" i="52"/>
  <c r="B8" i="53"/>
  <c r="J7" i="54"/>
  <c r="B10" i="53"/>
  <c r="P7" i="54"/>
  <c r="B18" i="53"/>
  <c r="AB7" i="54"/>
  <c r="I13" i="57"/>
  <c r="H13" i="57"/>
  <c r="I9" i="57"/>
  <c r="H9" i="57"/>
  <c r="B9" i="23"/>
  <c r="M7" i="39"/>
  <c r="B6" i="23"/>
  <c r="D7" i="39"/>
  <c r="B16" i="23"/>
  <c r="V7" i="39"/>
  <c r="B18" i="23"/>
  <c r="AB7" i="39"/>
  <c r="B6" i="42"/>
  <c r="G7" i="48"/>
  <c r="B8" i="42"/>
  <c r="M7" i="48"/>
  <c r="B17" i="42"/>
  <c r="AB7" i="48"/>
  <c r="B6" i="49"/>
  <c r="G7" i="50"/>
  <c r="B8" i="49"/>
  <c r="M7" i="50"/>
  <c r="B10" i="49"/>
  <c r="S7" i="50"/>
  <c r="B8" i="51"/>
  <c r="J7" i="52"/>
  <c r="P7" i="52"/>
  <c r="B10" i="51"/>
  <c r="B16" i="51"/>
  <c r="V7" i="52"/>
  <c r="B18" i="51"/>
  <c r="AB7" i="52"/>
  <c r="B7" i="53"/>
  <c r="G7" i="54"/>
  <c r="B9" i="53"/>
  <c r="M7" i="54"/>
  <c r="B11" i="53"/>
  <c r="S7" i="54"/>
  <c r="S7" i="39"/>
  <c r="B11" i="23"/>
  <c r="B5" i="42"/>
  <c r="D7" i="48"/>
  <c r="B16" i="42"/>
  <c r="Y7" i="48"/>
  <c r="B5" i="49"/>
  <c r="D7" i="50"/>
  <c r="B15" i="49"/>
  <c r="V7" i="50"/>
  <c r="B17" i="51"/>
  <c r="Y7" i="52"/>
  <c r="B6" i="53"/>
  <c r="D7" i="54"/>
  <c r="B16" i="53"/>
  <c r="V7" i="54"/>
  <c r="I20" i="57"/>
  <c r="H20" i="57"/>
  <c r="H12" i="57"/>
  <c r="I12" i="57"/>
  <c r="I10" i="57"/>
  <c r="H10" i="57"/>
  <c r="I11" i="57"/>
  <c r="H11" i="57"/>
  <c r="B8" i="23"/>
  <c r="J7" i="39"/>
  <c r="P7" i="39"/>
  <c r="B10" i="23"/>
  <c r="B15" i="42"/>
  <c r="V7" i="48"/>
  <c r="B16" i="49"/>
  <c r="Y7" i="50"/>
  <c r="B6" i="51"/>
  <c r="D7" i="52"/>
  <c r="B17" i="53"/>
  <c r="Y7" i="54"/>
  <c r="I18" i="57"/>
  <c r="H18" i="57"/>
  <c r="H8" i="57"/>
  <c r="I8" i="57"/>
  <c r="I19" i="57"/>
  <c r="H19" i="57"/>
  <c r="D10" i="23" l="1"/>
  <c r="E10" i="23"/>
  <c r="E11" i="23"/>
  <c r="D11" i="23"/>
  <c r="D10" i="51"/>
  <c r="E10" i="51"/>
  <c r="D9" i="49"/>
  <c r="E9" i="49"/>
  <c r="D7" i="49"/>
  <c r="E7" i="49"/>
  <c r="E17" i="23"/>
  <c r="D17" i="23"/>
  <c r="E7" i="23"/>
  <c r="D7" i="23"/>
  <c r="E17" i="53"/>
  <c r="D17" i="53"/>
  <c r="E6" i="51"/>
  <c r="D6" i="51"/>
  <c r="D16" i="49"/>
  <c r="E16" i="49"/>
  <c r="D15" i="42"/>
  <c r="E15" i="42"/>
  <c r="E8" i="23"/>
  <c r="D8" i="23"/>
  <c r="E16" i="53"/>
  <c r="D16" i="53"/>
  <c r="E6" i="53"/>
  <c r="D6" i="53"/>
  <c r="D17" i="51"/>
  <c r="E17" i="51"/>
  <c r="D15" i="49"/>
  <c r="E15" i="49"/>
  <c r="D5" i="49"/>
  <c r="E5" i="49"/>
  <c r="D16" i="42"/>
  <c r="E16" i="42"/>
  <c r="D5" i="42"/>
  <c r="E5" i="42"/>
  <c r="E11" i="53"/>
  <c r="D11" i="53"/>
  <c r="E9" i="53"/>
  <c r="D9" i="53"/>
  <c r="E7" i="53"/>
  <c r="D7" i="53"/>
  <c r="D18" i="51"/>
  <c r="E18" i="51"/>
  <c r="E16" i="51"/>
  <c r="D16" i="51"/>
  <c r="D8" i="51"/>
  <c r="E8" i="51"/>
  <c r="D10" i="49"/>
  <c r="E10" i="49"/>
  <c r="E8" i="49"/>
  <c r="D8" i="49"/>
  <c r="D6" i="49"/>
  <c r="E6" i="49"/>
  <c r="D17" i="42"/>
  <c r="E17" i="42"/>
  <c r="E8" i="42"/>
  <c r="D8" i="42"/>
  <c r="E6" i="42"/>
  <c r="D6" i="42"/>
  <c r="D18" i="23"/>
  <c r="E18" i="23"/>
  <c r="E16" i="23"/>
  <c r="D16" i="23"/>
  <c r="D6" i="23"/>
  <c r="E6" i="23"/>
  <c r="E9" i="23"/>
  <c r="D9" i="23"/>
  <c r="D18" i="53"/>
  <c r="E18" i="53"/>
  <c r="D10" i="53"/>
  <c r="E10" i="53"/>
  <c r="D8" i="53"/>
  <c r="E8" i="53"/>
  <c r="D11" i="51"/>
  <c r="E11" i="51"/>
  <c r="D9" i="51"/>
  <c r="E9" i="51"/>
  <c r="D7" i="51"/>
  <c r="E7" i="51"/>
  <c r="D17" i="49"/>
  <c r="E17" i="49"/>
  <c r="E10" i="42"/>
  <c r="D10" i="42"/>
  <c r="D7" i="42"/>
  <c r="E7" i="42"/>
</calcChain>
</file>

<file path=xl/sharedStrings.xml><?xml version="1.0" encoding="utf-8"?>
<sst xmlns="http://schemas.openxmlformats.org/spreadsheetml/2006/main" count="565" uniqueCount="80">
  <si>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</si>
  <si>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</si>
  <si>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</si>
  <si>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</si>
  <si>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</si>
  <si>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</si>
  <si>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</si>
  <si>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</si>
  <si>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</si>
  <si>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</si>
  <si>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</si>
  <si>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Продовження таблиці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</si>
  <si>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</si>
  <si>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</si>
  <si>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</si>
  <si>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</si>
  <si>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</si>
  <si>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</si>
  <si>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</si>
  <si>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</si>
  <si>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</si>
  <si>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Всього по області</t>
  </si>
  <si>
    <r>
      <t xml:space="preserve">Надання послуг Чернігівською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</si>
  <si>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</si>
  <si>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</si>
  <si>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</si>
  <si>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</si>
  <si>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</si>
  <si>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</si>
  <si>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</si>
  <si>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</si>
  <si>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</si>
  <si>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</si>
  <si>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</si>
  <si>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</si>
  <si>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</si>
  <si>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</si>
  <si>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</si>
  <si>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</si>
  <si>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</si>
  <si>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</si>
  <si>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</si>
  <si>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</si>
  <si>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</si>
  <si>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</si>
  <si>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</si>
  <si>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</si>
  <si>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Отримували послуги, осіб *</t>
  </si>
  <si>
    <t>Отримували послуги на кінець періоду*</t>
  </si>
  <si>
    <t>Кількість безробітних, охоплених профорієнта-ційними послугами</t>
  </si>
  <si>
    <t>Проходи-ли проф-навчання</t>
  </si>
  <si>
    <t>2022</t>
  </si>
  <si>
    <t>Отримували послуги *</t>
  </si>
  <si>
    <t>* До 2022 року у моніторингу відображалася кількість учасників АТО (ООС), починаючи з 2022 року відображається кількість учасників бойових дій</t>
  </si>
  <si>
    <t>Надання послуг Чернігівською обласною службою зайнятості безробітним з числа учасників бойових дій *</t>
  </si>
  <si>
    <t>*До 2022 року у моніторингу відображалася кількість учасників АТО (ООС), починаючи з 2022 року відображається кількість учасників бойових дій</t>
  </si>
  <si>
    <t>Отримували послуги</t>
  </si>
  <si>
    <t>2023</t>
  </si>
  <si>
    <t>Отримували послуги на кінець періоду</t>
  </si>
  <si>
    <t xml:space="preserve">Отримували послуги, осіб 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</si>
  <si>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</si>
  <si>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</si>
  <si>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</si>
  <si>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</si>
  <si>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</si>
  <si>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січень-вересень 2022 р.</t>
  </si>
  <si>
    <t>січень-вересень 2023 р.</t>
  </si>
  <si>
    <t xml:space="preserve">  1 жовтня 2022 р.</t>
  </si>
  <si>
    <t xml:space="preserve">  1 жовтня 2023 р.</t>
  </si>
  <si>
    <r>
      <t xml:space="preserve">    Надання послуг Чернігівською обласною службою зайнятості особам, що мають додаткові гарантії у сприянні працевлаштуванню                                                у січні-вересні 2022-2023 рр.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</si>
  <si>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    Надання послуг Чернігівською обласною службою зайнятості особам з інвалідністю у січні-вересні 2022-2023 рр.</t>
  </si>
  <si>
    <t>Надання послуг Чернігівською обласною службою зайнятості безробітним з числа учасників бойових дій*                                                                                                                                 у січні-вересні 2022-2023 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</si>
  <si>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                                                     у січні-вересні 2022-2023рр.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</si>
  <si>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Надання послуг Чернігівською обласною службою зайнятості  молоді у віці до 35 рокі у січні-вересні 2022-2023 рр.</t>
  </si>
  <si>
    <t>у січні-вересні 2023 року</t>
  </si>
  <si>
    <t>Станом на 01.10.2023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</si>
  <si>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січні-вересні 2023 року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</si>
  <si>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січні-вересні 2023 року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</si>
  <si>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січні-вересні 2022-2023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</si>
  <si>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січні-вересні 2022-2023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</si>
</sst>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7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i/>
      <sz val="16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i/>
      <sz val="10"/>
      <name val="Times New Roman Cyr"/>
      <charset val="204"/>
    </font>
    <font>
      <b/>
      <i/>
      <sz val="11"/>
      <name val="Times New Roman"/>
      <family val="1"/>
      <charset val="204"/>
    </font>
    <font>
      <i/>
      <sz val="7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5" fillId="0" borderId="0"/>
    <xf numFmtId="0" fontId="66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7" fillId="15" borderId="0" applyNumberFormat="0" applyBorder="0" applyAlignment="0" applyProtection="0"/>
    <xf numFmtId="0" fontId="47" fillId="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4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2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23" borderId="0" applyNumberFormat="0" applyBorder="0" applyAlignment="0" applyProtection="0"/>
    <xf numFmtId="0" fontId="48" fillId="32" borderId="0" applyNumberFormat="0" applyBorder="0" applyAlignment="0" applyProtection="0"/>
    <xf numFmtId="0" fontId="49" fillId="16" borderId="12" applyNumberFormat="0" applyAlignment="0" applyProtection="0"/>
    <xf numFmtId="0" fontId="50" fillId="29" borderId="13" applyNumberFormat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" borderId="12" applyNumberFormat="0" applyAlignment="0" applyProtection="0"/>
    <xf numFmtId="0" fontId="57" fillId="0" borderId="17" applyNumberFormat="0" applyFill="0" applyAlignment="0" applyProtection="0"/>
    <xf numFmtId="0" fontId="58" fillId="17" borderId="0" applyNumberFormat="0" applyBorder="0" applyAlignment="0" applyProtection="0"/>
    <xf numFmtId="0" fontId="14" fillId="6" borderId="18" applyNumberFormat="0" applyFont="0" applyAlignment="0" applyProtection="0"/>
    <xf numFmtId="0" fontId="59" fillId="16" borderId="19" applyNumberFormat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59" fillId="37" borderId="19" applyNumberFormat="0" applyAlignment="0" applyProtection="0"/>
    <xf numFmtId="0" fontId="49" fillId="37" borderId="12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58" fillId="38" borderId="0" applyNumberFormat="0" applyBorder="0" applyAlignment="0" applyProtection="0"/>
    <xf numFmtId="0" fontId="49" fillId="37" borderId="12" applyNumberFormat="0" applyAlignment="0" applyProtection="0"/>
    <xf numFmtId="0" fontId="64" fillId="0" borderId="20" applyNumberFormat="0" applyFill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51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9" fillId="37" borderId="19" applyNumberFormat="0" applyAlignment="0" applyProtection="0"/>
    <xf numFmtId="0" fontId="58" fillId="38" borderId="0" applyNumberFormat="0" applyBorder="0" applyAlignment="0" applyProtection="0"/>
    <xf numFmtId="0" fontId="66" fillId="0" borderId="0"/>
    <xf numFmtId="0" fontId="5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  <xf numFmtId="0" fontId="14" fillId="0" borderId="0"/>
  </cellStyleXfs>
  <cellXfs count="149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8" fillId="0" borderId="0" xfId="8" applyFont="1" applyAlignment="1">
      <alignment vertical="center" wrapText="1"/>
    </xf>
    <xf numFmtId="0" fontId="28" fillId="0" borderId="0" xfId="7" applyFont="1"/>
    <xf numFmtId="165" fontId="28" fillId="0" borderId="0" xfId="8" applyNumberFormat="1" applyFont="1" applyAlignment="1">
      <alignment vertical="center" wrapText="1"/>
    </xf>
    <xf numFmtId="0" fontId="31" fillId="0" borderId="0" xfId="12" applyFont="1" applyFill="1" applyBorder="1" applyAlignment="1">
      <alignment vertical="top" wrapText="1"/>
    </xf>
    <xf numFmtId="0" fontId="22" fillId="0" borderId="0" xfId="12" applyFont="1" applyFill="1" applyBorder="1"/>
    <xf numFmtId="0" fontId="32" fillId="0" borderId="1" xfId="12" applyFont="1" applyFill="1" applyBorder="1" applyAlignment="1">
      <alignment horizontal="center" vertical="top"/>
    </xf>
    <xf numFmtId="0" fontId="32" fillId="0" borderId="0" xfId="12" applyFont="1" applyFill="1" applyBorder="1" applyAlignment="1">
      <alignment horizontal="center" vertical="top"/>
    </xf>
    <xf numFmtId="0" fontId="33" fillId="0" borderId="0" xfId="12" applyFont="1" applyFill="1" applyAlignment="1">
      <alignment vertical="top"/>
    </xf>
    <xf numFmtId="0" fontId="34" fillId="0" borderId="0" xfId="12" applyFont="1" applyFill="1" applyAlignment="1">
      <alignment horizontal="center" vertical="center" wrapText="1"/>
    </xf>
    <xf numFmtId="0" fontId="34" fillId="0" borderId="0" xfId="12" applyFont="1" applyFill="1" applyAlignment="1">
      <alignment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9" fillId="0" borderId="0" xfId="12" applyNumberFormat="1" applyFont="1" applyFill="1" applyAlignment="1">
      <alignment vertical="center"/>
    </xf>
    <xf numFmtId="0" fontId="29" fillId="0" borderId="0" xfId="12" applyFont="1" applyFill="1" applyAlignment="1">
      <alignment vertical="center"/>
    </xf>
    <xf numFmtId="3" fontId="26" fillId="0" borderId="6" xfId="12" applyNumberFormat="1" applyFont="1" applyFill="1" applyBorder="1" applyAlignment="1">
      <alignment horizontal="center" vertical="center"/>
    </xf>
    <xf numFmtId="3" fontId="26" fillId="0" borderId="0" xfId="12" applyNumberFormat="1" applyFont="1" applyFill="1"/>
    <xf numFmtId="0" fontId="26" fillId="0" borderId="0" xfId="12" applyFont="1" applyFill="1"/>
    <xf numFmtId="0" fontId="26" fillId="0" borderId="0" xfId="12" applyFont="1" applyFill="1" applyAlignment="1">
      <alignment horizontal="center" vertical="top"/>
    </xf>
    <xf numFmtId="0" fontId="27" fillId="0" borderId="0" xfId="12" applyFont="1" applyFill="1"/>
    <xf numFmtId="0" fontId="25" fillId="0" borderId="0" xfId="12" applyFont="1" applyFill="1"/>
    <xf numFmtId="0" fontId="33" fillId="0" borderId="0" xfId="12" applyFont="1" applyFill="1"/>
    <xf numFmtId="0" fontId="25" fillId="0" borderId="0" xfId="14" applyFont="1" applyFill="1"/>
    <xf numFmtId="0" fontId="36" fillId="0" borderId="0" xfId="12" applyFont="1" applyFill="1"/>
    <xf numFmtId="0" fontId="23" fillId="0" borderId="0" xfId="14" applyFont="1" applyFill="1"/>
    <xf numFmtId="0" fontId="39" fillId="0" borderId="0" xfId="12" applyFont="1" applyFill="1" applyBorder="1"/>
    <xf numFmtId="0" fontId="40" fillId="0" borderId="6" xfId="12" applyFont="1" applyFill="1" applyBorder="1" applyAlignment="1">
      <alignment horizontal="center" wrapText="1"/>
    </xf>
    <xf numFmtId="1" fontId="40" fillId="0" borderId="6" xfId="12" applyNumberFormat="1" applyFont="1" applyFill="1" applyBorder="1" applyAlignment="1">
      <alignment horizontal="center" wrapText="1"/>
    </xf>
    <xf numFmtId="0" fontId="40" fillId="0" borderId="0" xfId="12" applyFont="1" applyFill="1" applyAlignment="1">
      <alignment vertical="center" wrapText="1"/>
    </xf>
    <xf numFmtId="0" fontId="20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4" fillId="0" borderId="6" xfId="7" applyNumberFormat="1" applyFont="1" applyFill="1" applyBorder="1" applyAlignment="1">
      <alignment horizontal="center" vertical="center" wrapText="1"/>
    </xf>
    <xf numFmtId="3" fontId="44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6" fillId="0" borderId="6" xfId="15" applyNumberFormat="1" applyFont="1" applyFill="1" applyBorder="1" applyAlignment="1">
      <alignment horizont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2" fillId="0" borderId="1" xfId="12" applyFont="1" applyFill="1" applyBorder="1" applyAlignment="1">
      <alignment horizontal="center" vertical="top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27" fillId="0" borderId="0" xfId="12" applyFont="1" applyFill="1"/>
    <xf numFmtId="0" fontId="33" fillId="0" borderId="0" xfId="12" applyFont="1" applyFill="1"/>
    <xf numFmtId="0" fontId="36" fillId="0" borderId="0" xfId="12" applyFont="1" applyFill="1"/>
    <xf numFmtId="1" fontId="40" fillId="0" borderId="6" xfId="12" applyNumberFormat="1" applyFont="1" applyFill="1" applyBorder="1" applyAlignment="1">
      <alignment horizontal="center" wrapText="1"/>
    </xf>
    <xf numFmtId="0" fontId="20" fillId="0" borderId="1" xfId="12" applyFont="1" applyFill="1" applyBorder="1" applyAlignment="1">
      <alignment horizontal="center" vertical="top"/>
    </xf>
    <xf numFmtId="0" fontId="20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9" fillId="0" borderId="6" xfId="12" applyNumberFormat="1" applyFont="1" applyFill="1" applyBorder="1" applyAlignment="1">
      <alignment horizontal="center" vertical="center"/>
    </xf>
    <xf numFmtId="3" fontId="26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29" fillId="2" borderId="6" xfId="12" applyNumberFormat="1" applyFont="1" applyFill="1" applyBorder="1" applyAlignment="1">
      <alignment horizontal="center" vertical="center"/>
    </xf>
    <xf numFmtId="3" fontId="26" fillId="2" borderId="6" xfId="12" applyNumberFormat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1" fontId="13" fillId="0" borderId="0" xfId="17" applyNumberFormat="1" applyFont="1" applyFill="1" applyBorder="1" applyAlignment="1" applyProtection="1">
      <alignment horizontal="left" vertical="center" wrapText="1"/>
      <protection locked="0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3" fontId="26" fillId="0" borderId="0" xfId="12" applyNumberFormat="1" applyFont="1" applyFill="1" applyBorder="1" applyAlignment="1">
      <alignment horizontal="center" vertical="center"/>
    </xf>
    <xf numFmtId="0" fontId="1" fillId="0" borderId="0" xfId="7" applyFont="1"/>
    <xf numFmtId="164" fontId="8" fillId="0" borderId="0" xfId="8" applyNumberFormat="1" applyFont="1" applyAlignment="1">
      <alignment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 applyProtection="1">
      <alignment horizontal="left" wrapText="1" shrinkToFit="1"/>
      <protection locked="0"/>
    </xf>
    <xf numFmtId="0" fontId="8" fillId="0" borderId="10" xfId="7" applyFont="1" applyBorder="1" applyAlignment="1">
      <alignment horizontal="left" vertical="center" wrapText="1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0" fillId="0" borderId="0" xfId="12" applyFont="1" applyFill="1" applyBorder="1" applyAlignment="1">
      <alignment horizontal="center" vertical="top"/>
    </xf>
    <xf numFmtId="0" fontId="29" fillId="0" borderId="3" xfId="12" applyFont="1" applyFill="1" applyBorder="1" applyAlignment="1">
      <alignment horizontal="center" vertical="center" wrapText="1"/>
    </xf>
    <xf numFmtId="0" fontId="29" fillId="0" borderId="11" xfId="12" applyFont="1" applyFill="1" applyBorder="1" applyAlignment="1">
      <alignment horizontal="center" vertical="center" wrapText="1"/>
    </xf>
    <xf numFmtId="0" fontId="29" fillId="0" borderId="4" xfId="12" applyFont="1" applyFill="1" applyBorder="1" applyAlignment="1">
      <alignment horizontal="center" vertical="center" wrapText="1"/>
    </xf>
    <xf numFmtId="49" fontId="35" fillId="0" borderId="6" xfId="12" applyNumberFormat="1" applyFont="1" applyFill="1" applyBorder="1" applyAlignment="1">
      <alignment horizontal="center" vertical="center" wrapText="1"/>
    </xf>
    <xf numFmtId="0" fontId="23" fillId="0" borderId="6" xfId="12" applyFont="1" applyFill="1" applyBorder="1" applyAlignment="1">
      <alignment horizontal="center" vertical="center" wrapText="1"/>
    </xf>
    <xf numFmtId="0" fontId="29" fillId="0" borderId="6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right" vertical="top"/>
    </xf>
    <xf numFmtId="0" fontId="37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68" fillId="0" borderId="10" xfId="12" applyFont="1" applyFill="1" applyBorder="1" applyAlignment="1">
      <alignment horizontal="left" vertical="center" wrapText="1"/>
    </xf>
    <xf numFmtId="0" fontId="20" fillId="0" borderId="1" xfId="12" applyFont="1" applyFill="1" applyBorder="1" applyAlignment="1">
      <alignment horizontal="center" vertical="top"/>
    </xf>
    <xf numFmtId="0" fontId="19" fillId="0" borderId="6" xfId="12" applyFont="1" applyFill="1" applyBorder="1" applyAlignment="1">
      <alignment horizontal="center" vertical="center" wrapText="1"/>
    </xf>
    <xf numFmtId="0" fontId="37" fillId="0" borderId="0" xfId="12" applyFont="1" applyFill="1" applyBorder="1" applyAlignment="1">
      <alignment horizontal="center" vertical="top" wrapText="1"/>
    </xf>
    <xf numFmtId="0" fontId="69" fillId="0" borderId="0" xfId="1" applyFont="1" applyAlignment="1">
      <alignment horizontal="left" vertical="center" wrapText="1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0" fillId="0" borderId="10" xfId="1" applyFont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 vertical="top" wrapText="1"/>
    </xf>
    <xf numFmtId="0" fontId="24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7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10" xfId="0" applyBorder="1" applyAlignment="1"/>
    <xf numFmtId="0" fontId="15" fillId="0" borderId="0" xfId="7" applyFont="1" applyFill="1" applyAlignment="1">
      <alignment horizontal="center" vertical="top" wrapText="1"/>
    </xf>
    <xf numFmtId="0" fontId="43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44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" xfId="14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90;&#1077;&#1075;&#1086;&#1088;&#1110;&#1111;%20&#1084;&#1080;&#1085;&#1091;&#1083;&#1080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30">
          <cell r="B30">
            <v>414</v>
          </cell>
          <cell r="D30">
            <v>413</v>
          </cell>
          <cell r="G30">
            <v>49</v>
          </cell>
          <cell r="J30">
            <v>7</v>
          </cell>
          <cell r="M30">
            <v>9</v>
          </cell>
          <cell r="P30">
            <v>358</v>
          </cell>
          <cell r="R30">
            <v>172</v>
          </cell>
          <cell r="T30">
            <v>172</v>
          </cell>
          <cell r="W30">
            <v>134</v>
          </cell>
        </row>
        <row r="31">
          <cell r="B31">
            <v>215</v>
          </cell>
          <cell r="D31">
            <v>211</v>
          </cell>
          <cell r="G31">
            <v>23</v>
          </cell>
          <cell r="J31">
            <v>4</v>
          </cell>
          <cell r="M31">
            <v>6</v>
          </cell>
          <cell r="P31">
            <v>199</v>
          </cell>
          <cell r="R31">
            <v>109</v>
          </cell>
          <cell r="T31">
            <v>106</v>
          </cell>
          <cell r="W31">
            <v>70</v>
          </cell>
        </row>
        <row r="32">
          <cell r="B32">
            <v>2540</v>
          </cell>
          <cell r="D32">
            <v>2367</v>
          </cell>
          <cell r="G32">
            <v>230</v>
          </cell>
          <cell r="J32">
            <v>55</v>
          </cell>
          <cell r="M32">
            <v>68</v>
          </cell>
          <cell r="P32">
            <v>2203</v>
          </cell>
          <cell r="R32">
            <v>987</v>
          </cell>
          <cell r="T32">
            <v>926</v>
          </cell>
          <cell r="W32">
            <v>712</v>
          </cell>
        </row>
        <row r="33">
          <cell r="B33">
            <v>840</v>
          </cell>
          <cell r="D33">
            <v>832</v>
          </cell>
          <cell r="G33">
            <v>98</v>
          </cell>
          <cell r="J33">
            <v>14</v>
          </cell>
          <cell r="M33">
            <v>13</v>
          </cell>
          <cell r="P33">
            <v>779</v>
          </cell>
          <cell r="R33">
            <v>333</v>
          </cell>
          <cell r="T33">
            <v>332</v>
          </cell>
          <cell r="W33">
            <v>300</v>
          </cell>
        </row>
        <row r="34">
          <cell r="B34">
            <v>736</v>
          </cell>
          <cell r="D34">
            <v>721</v>
          </cell>
          <cell r="G34">
            <v>86</v>
          </cell>
          <cell r="J34">
            <v>20</v>
          </cell>
          <cell r="M34">
            <v>3</v>
          </cell>
          <cell r="P34">
            <v>685</v>
          </cell>
          <cell r="R34">
            <v>267</v>
          </cell>
          <cell r="T34">
            <v>266</v>
          </cell>
          <cell r="W34">
            <v>266</v>
          </cell>
        </row>
      </sheetData>
      <sheetData sheetId="2"/>
      <sheetData sheetId="3">
        <row r="30">
          <cell r="B30">
            <v>191</v>
          </cell>
          <cell r="D30">
            <v>191</v>
          </cell>
          <cell r="G30">
            <v>16</v>
          </cell>
          <cell r="J30">
            <v>3</v>
          </cell>
          <cell r="M30">
            <v>2</v>
          </cell>
          <cell r="P30">
            <v>163</v>
          </cell>
          <cell r="R30">
            <v>78</v>
          </cell>
          <cell r="T30">
            <v>78</v>
          </cell>
          <cell r="W30">
            <v>68</v>
          </cell>
        </row>
        <row r="31">
          <cell r="B31">
            <v>90</v>
          </cell>
          <cell r="D31">
            <v>90</v>
          </cell>
          <cell r="G31">
            <v>5</v>
          </cell>
          <cell r="J31">
            <v>2</v>
          </cell>
          <cell r="M31">
            <v>4</v>
          </cell>
          <cell r="P31">
            <v>84</v>
          </cell>
          <cell r="R31">
            <v>48</v>
          </cell>
          <cell r="T31">
            <v>48</v>
          </cell>
          <cell r="W31">
            <v>34</v>
          </cell>
        </row>
        <row r="32">
          <cell r="B32">
            <v>709</v>
          </cell>
          <cell r="D32">
            <v>673</v>
          </cell>
          <cell r="G32">
            <v>57</v>
          </cell>
          <cell r="J32">
            <v>21</v>
          </cell>
          <cell r="M32">
            <v>15</v>
          </cell>
          <cell r="P32">
            <v>642</v>
          </cell>
          <cell r="R32">
            <v>307</v>
          </cell>
          <cell r="T32">
            <v>280</v>
          </cell>
          <cell r="W32">
            <v>238</v>
          </cell>
        </row>
        <row r="33">
          <cell r="B33">
            <v>424</v>
          </cell>
          <cell r="D33">
            <v>424</v>
          </cell>
          <cell r="G33">
            <v>48</v>
          </cell>
          <cell r="J33">
            <v>11</v>
          </cell>
          <cell r="M33">
            <v>4</v>
          </cell>
          <cell r="P33">
            <v>400</v>
          </cell>
          <cell r="R33">
            <v>183</v>
          </cell>
          <cell r="T33">
            <v>183</v>
          </cell>
          <cell r="W33">
            <v>171</v>
          </cell>
        </row>
        <row r="34">
          <cell r="B34">
            <v>235</v>
          </cell>
          <cell r="D34">
            <v>233</v>
          </cell>
          <cell r="G34">
            <v>24</v>
          </cell>
          <cell r="J34">
            <v>10</v>
          </cell>
          <cell r="M34">
            <v>0</v>
          </cell>
          <cell r="P34">
            <v>221</v>
          </cell>
          <cell r="R34">
            <v>114</v>
          </cell>
          <cell r="T34">
            <v>114</v>
          </cell>
          <cell r="W34">
            <v>96</v>
          </cell>
        </row>
      </sheetData>
      <sheetData sheetId="4"/>
      <sheetData sheetId="5">
        <row r="30">
          <cell r="B30">
            <v>3</v>
          </cell>
          <cell r="D30">
            <v>3</v>
          </cell>
          <cell r="G30">
            <v>1</v>
          </cell>
          <cell r="J30">
            <v>0</v>
          </cell>
          <cell r="M30">
            <v>0</v>
          </cell>
          <cell r="P30">
            <v>3</v>
          </cell>
          <cell r="R30">
            <v>1</v>
          </cell>
          <cell r="T30">
            <v>1</v>
          </cell>
          <cell r="W30">
            <v>0</v>
          </cell>
        </row>
        <row r="31">
          <cell r="B31">
            <v>3</v>
          </cell>
          <cell r="D31">
            <v>3</v>
          </cell>
          <cell r="G31">
            <v>0</v>
          </cell>
          <cell r="J31">
            <v>0</v>
          </cell>
          <cell r="M31">
            <v>0</v>
          </cell>
          <cell r="P31">
            <v>3</v>
          </cell>
          <cell r="R31">
            <v>1</v>
          </cell>
          <cell r="T31">
            <v>1</v>
          </cell>
          <cell r="W31">
            <v>1</v>
          </cell>
        </row>
        <row r="32">
          <cell r="B32">
            <v>225</v>
          </cell>
          <cell r="D32">
            <v>218</v>
          </cell>
          <cell r="G32">
            <v>62</v>
          </cell>
          <cell r="J32">
            <v>2</v>
          </cell>
          <cell r="M32">
            <v>8</v>
          </cell>
          <cell r="P32">
            <v>201</v>
          </cell>
          <cell r="R32">
            <v>47</v>
          </cell>
          <cell r="T32">
            <v>45</v>
          </cell>
          <cell r="W32">
            <v>40</v>
          </cell>
        </row>
        <row r="33">
          <cell r="B33">
            <v>43</v>
          </cell>
          <cell r="D33">
            <v>43</v>
          </cell>
          <cell r="G33">
            <v>18</v>
          </cell>
          <cell r="J33">
            <v>0</v>
          </cell>
          <cell r="M33">
            <v>1</v>
          </cell>
          <cell r="P33">
            <v>39</v>
          </cell>
          <cell r="R33">
            <v>3</v>
          </cell>
          <cell r="T33">
            <v>3</v>
          </cell>
          <cell r="W33">
            <v>3</v>
          </cell>
        </row>
        <row r="34">
          <cell r="B34">
            <v>45</v>
          </cell>
          <cell r="D34">
            <v>44</v>
          </cell>
          <cell r="G34">
            <v>7</v>
          </cell>
          <cell r="J34">
            <v>2</v>
          </cell>
          <cell r="M34">
            <v>0</v>
          </cell>
          <cell r="P34">
            <v>43</v>
          </cell>
          <cell r="R34">
            <v>3</v>
          </cell>
          <cell r="T34">
            <v>3</v>
          </cell>
          <cell r="W34">
            <v>3</v>
          </cell>
        </row>
      </sheetData>
      <sheetData sheetId="6"/>
      <sheetData sheetId="7">
        <row r="30">
          <cell r="B30">
            <v>80</v>
          </cell>
          <cell r="D30">
            <v>80</v>
          </cell>
          <cell r="G30">
            <v>10</v>
          </cell>
          <cell r="J30">
            <v>0</v>
          </cell>
          <cell r="M30">
            <v>2</v>
          </cell>
          <cell r="P30">
            <v>76</v>
          </cell>
          <cell r="R30">
            <v>51</v>
          </cell>
          <cell r="T30">
            <v>51</v>
          </cell>
          <cell r="W30">
            <v>44</v>
          </cell>
        </row>
        <row r="31">
          <cell r="B31">
            <v>46</v>
          </cell>
          <cell r="D31">
            <v>45</v>
          </cell>
          <cell r="G31">
            <v>5</v>
          </cell>
          <cell r="J31">
            <v>0</v>
          </cell>
          <cell r="M31">
            <v>0</v>
          </cell>
          <cell r="P31">
            <v>43</v>
          </cell>
          <cell r="R31">
            <v>34</v>
          </cell>
          <cell r="T31">
            <v>33</v>
          </cell>
          <cell r="W31">
            <v>28</v>
          </cell>
        </row>
        <row r="32">
          <cell r="B32">
            <v>168</v>
          </cell>
          <cell r="D32">
            <v>153</v>
          </cell>
          <cell r="G32">
            <v>22</v>
          </cell>
          <cell r="J32">
            <v>2</v>
          </cell>
          <cell r="M32">
            <v>3</v>
          </cell>
          <cell r="P32">
            <v>144</v>
          </cell>
          <cell r="R32">
            <v>85</v>
          </cell>
          <cell r="T32">
            <v>82</v>
          </cell>
          <cell r="W32">
            <v>63</v>
          </cell>
        </row>
        <row r="33">
          <cell r="B33">
            <v>139</v>
          </cell>
          <cell r="D33">
            <v>136</v>
          </cell>
          <cell r="G33">
            <v>26</v>
          </cell>
          <cell r="J33">
            <v>0</v>
          </cell>
          <cell r="M33">
            <v>1</v>
          </cell>
          <cell r="P33">
            <v>135</v>
          </cell>
          <cell r="R33">
            <v>76</v>
          </cell>
          <cell r="T33">
            <v>76</v>
          </cell>
          <cell r="W33">
            <v>72</v>
          </cell>
        </row>
        <row r="34">
          <cell r="B34">
            <v>195</v>
          </cell>
          <cell r="D34">
            <v>187</v>
          </cell>
          <cell r="G34">
            <v>30</v>
          </cell>
          <cell r="J34">
            <v>1</v>
          </cell>
          <cell r="M34">
            <v>3</v>
          </cell>
          <cell r="P34">
            <v>183</v>
          </cell>
          <cell r="R34">
            <v>99</v>
          </cell>
          <cell r="T34">
            <v>98</v>
          </cell>
          <cell r="W34">
            <v>82</v>
          </cell>
        </row>
      </sheetData>
      <sheetData sheetId="8"/>
      <sheetData sheetId="9">
        <row r="30">
          <cell r="B30">
            <v>753</v>
          </cell>
          <cell r="D30">
            <v>728</v>
          </cell>
          <cell r="G30">
            <v>123</v>
          </cell>
          <cell r="J30">
            <v>18</v>
          </cell>
          <cell r="M30">
            <v>16</v>
          </cell>
          <cell r="P30">
            <v>672</v>
          </cell>
          <cell r="R30">
            <v>297</v>
          </cell>
          <cell r="T30">
            <v>293</v>
          </cell>
          <cell r="W30">
            <v>199</v>
          </cell>
        </row>
        <row r="31">
          <cell r="B31">
            <v>824</v>
          </cell>
          <cell r="D31">
            <v>797</v>
          </cell>
          <cell r="G31">
            <v>71</v>
          </cell>
          <cell r="J31">
            <v>6</v>
          </cell>
          <cell r="M31">
            <v>14</v>
          </cell>
          <cell r="P31">
            <v>390</v>
          </cell>
          <cell r="R31">
            <v>275</v>
          </cell>
          <cell r="T31">
            <v>261</v>
          </cell>
          <cell r="W31">
            <v>117</v>
          </cell>
        </row>
        <row r="32">
          <cell r="B32">
            <v>3519</v>
          </cell>
          <cell r="D32">
            <v>3073</v>
          </cell>
          <cell r="G32">
            <v>452</v>
          </cell>
          <cell r="J32">
            <v>67</v>
          </cell>
          <cell r="M32">
            <v>73</v>
          </cell>
          <cell r="P32">
            <v>2463</v>
          </cell>
          <cell r="R32">
            <v>980</v>
          </cell>
          <cell r="T32">
            <v>876</v>
          </cell>
          <cell r="W32">
            <v>574</v>
          </cell>
        </row>
        <row r="33">
          <cell r="B33">
            <v>1184</v>
          </cell>
          <cell r="D33">
            <v>1074</v>
          </cell>
          <cell r="G33">
            <v>374</v>
          </cell>
          <cell r="J33">
            <v>63</v>
          </cell>
          <cell r="M33">
            <v>69</v>
          </cell>
          <cell r="P33">
            <v>1460</v>
          </cell>
          <cell r="R33">
            <v>396</v>
          </cell>
          <cell r="T33">
            <v>388</v>
          </cell>
          <cell r="W33">
            <v>415</v>
          </cell>
        </row>
        <row r="34">
          <cell r="B34">
            <v>656</v>
          </cell>
          <cell r="D34">
            <v>546</v>
          </cell>
          <cell r="G34">
            <v>292</v>
          </cell>
          <cell r="J34">
            <v>42</v>
          </cell>
          <cell r="M34">
            <v>28</v>
          </cell>
          <cell r="P34">
            <v>1107</v>
          </cell>
          <cell r="R34">
            <v>192</v>
          </cell>
          <cell r="T34">
            <v>180</v>
          </cell>
          <cell r="W34">
            <v>336</v>
          </cell>
        </row>
      </sheetData>
      <sheetData sheetId="10"/>
      <sheetData sheetId="11"/>
      <sheetData sheetId="12"/>
      <sheetData sheetId="13"/>
      <sheetData sheetId="14">
        <row r="30">
          <cell r="B30">
            <v>1873</v>
          </cell>
          <cell r="D30">
            <v>1812</v>
          </cell>
          <cell r="G30">
            <v>435</v>
          </cell>
          <cell r="J30">
            <v>35</v>
          </cell>
          <cell r="M30">
            <v>38</v>
          </cell>
          <cell r="P30">
            <v>1551</v>
          </cell>
          <cell r="R30">
            <v>737</v>
          </cell>
          <cell r="T30">
            <v>732</v>
          </cell>
          <cell r="W30">
            <v>564</v>
          </cell>
        </row>
        <row r="31">
          <cell r="B31">
            <v>1161</v>
          </cell>
          <cell r="D31">
            <v>1113</v>
          </cell>
          <cell r="G31">
            <v>260</v>
          </cell>
          <cell r="J31">
            <v>28</v>
          </cell>
          <cell r="M31">
            <v>34</v>
          </cell>
          <cell r="P31">
            <v>1028</v>
          </cell>
          <cell r="R31">
            <v>542</v>
          </cell>
          <cell r="T31">
            <v>525</v>
          </cell>
          <cell r="W31">
            <v>398</v>
          </cell>
        </row>
        <row r="32">
          <cell r="B32">
            <v>8782</v>
          </cell>
          <cell r="D32">
            <v>7600</v>
          </cell>
          <cell r="G32">
            <v>1598</v>
          </cell>
          <cell r="J32">
            <v>247</v>
          </cell>
          <cell r="M32">
            <v>324</v>
          </cell>
          <cell r="P32">
            <v>7153</v>
          </cell>
          <cell r="R32">
            <v>3179</v>
          </cell>
          <cell r="T32">
            <v>2833</v>
          </cell>
          <cell r="W32">
            <v>2185</v>
          </cell>
        </row>
        <row r="33">
          <cell r="B33">
            <v>3878</v>
          </cell>
          <cell r="D33">
            <v>3715</v>
          </cell>
          <cell r="G33">
            <v>1222</v>
          </cell>
          <cell r="J33">
            <v>198</v>
          </cell>
          <cell r="M33">
            <v>189</v>
          </cell>
          <cell r="P33">
            <v>3545</v>
          </cell>
          <cell r="R33">
            <v>1441</v>
          </cell>
          <cell r="T33">
            <v>1426</v>
          </cell>
          <cell r="W33">
            <v>1227</v>
          </cell>
        </row>
        <row r="34">
          <cell r="B34">
            <v>2938</v>
          </cell>
          <cell r="D34">
            <v>2747</v>
          </cell>
          <cell r="G34">
            <v>727</v>
          </cell>
          <cell r="J34">
            <v>96</v>
          </cell>
          <cell r="M34">
            <v>86</v>
          </cell>
          <cell r="P34">
            <v>2628</v>
          </cell>
          <cell r="R34">
            <v>1176</v>
          </cell>
          <cell r="T34">
            <v>1146</v>
          </cell>
          <cell r="W34">
            <v>918</v>
          </cell>
        </row>
      </sheetData>
      <sheetData sheetId="15">
        <row r="30">
          <cell r="B30">
            <v>1779</v>
          </cell>
          <cell r="D30">
            <v>1740</v>
          </cell>
          <cell r="G30">
            <v>309</v>
          </cell>
          <cell r="J30">
            <v>102</v>
          </cell>
          <cell r="M30">
            <v>74</v>
          </cell>
          <cell r="P30">
            <v>1421</v>
          </cell>
          <cell r="R30">
            <v>753</v>
          </cell>
          <cell r="T30">
            <v>750</v>
          </cell>
          <cell r="W30">
            <v>581</v>
          </cell>
        </row>
        <row r="31">
          <cell r="B31">
            <v>1040</v>
          </cell>
          <cell r="D31">
            <v>997</v>
          </cell>
          <cell r="G31">
            <v>140</v>
          </cell>
          <cell r="J31">
            <v>54</v>
          </cell>
          <cell r="M31">
            <v>69</v>
          </cell>
          <cell r="P31">
            <v>929</v>
          </cell>
          <cell r="R31">
            <v>514</v>
          </cell>
          <cell r="T31">
            <v>486</v>
          </cell>
          <cell r="W31">
            <v>350</v>
          </cell>
        </row>
        <row r="32">
          <cell r="B32">
            <v>3288</v>
          </cell>
          <cell r="D32">
            <v>2884</v>
          </cell>
          <cell r="G32">
            <v>527</v>
          </cell>
          <cell r="J32">
            <v>201</v>
          </cell>
          <cell r="M32">
            <v>196</v>
          </cell>
          <cell r="P32">
            <v>2682</v>
          </cell>
          <cell r="R32">
            <v>1334</v>
          </cell>
          <cell r="T32">
            <v>1222</v>
          </cell>
          <cell r="W32">
            <v>941</v>
          </cell>
        </row>
        <row r="33">
          <cell r="B33">
            <v>2592</v>
          </cell>
          <cell r="D33">
            <v>2449</v>
          </cell>
          <cell r="G33">
            <v>663</v>
          </cell>
          <cell r="J33">
            <v>153</v>
          </cell>
          <cell r="M33">
            <v>166</v>
          </cell>
          <cell r="P33">
            <v>2317</v>
          </cell>
          <cell r="R33">
            <v>886</v>
          </cell>
          <cell r="T33">
            <v>878</v>
          </cell>
          <cell r="W33">
            <v>793</v>
          </cell>
        </row>
        <row r="34">
          <cell r="B34">
            <v>1928</v>
          </cell>
          <cell r="D34">
            <v>1839</v>
          </cell>
          <cell r="G34">
            <v>431</v>
          </cell>
          <cell r="J34">
            <v>135</v>
          </cell>
          <cell r="M34">
            <v>48</v>
          </cell>
          <cell r="P34">
            <v>1717</v>
          </cell>
          <cell r="R34">
            <v>762</v>
          </cell>
          <cell r="T34">
            <v>747</v>
          </cell>
          <cell r="W34">
            <v>611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</v>
          </cell>
          <cell r="G8">
            <v>0</v>
          </cell>
          <cell r="K8">
            <v>33</v>
          </cell>
          <cell r="L8">
            <v>30</v>
          </cell>
          <cell r="M8">
            <v>1</v>
          </cell>
        </row>
        <row r="9">
          <cell r="D9">
            <v>3</v>
          </cell>
          <cell r="G9">
            <v>0</v>
          </cell>
          <cell r="K9">
            <v>23</v>
          </cell>
          <cell r="L9">
            <v>17</v>
          </cell>
          <cell r="M9">
            <v>2</v>
          </cell>
        </row>
        <row r="10">
          <cell r="D10">
            <v>12</v>
          </cell>
          <cell r="G10">
            <v>0</v>
          </cell>
          <cell r="K10">
            <v>690</v>
          </cell>
          <cell r="L10">
            <v>569</v>
          </cell>
          <cell r="M10">
            <v>25</v>
          </cell>
        </row>
        <row r="11">
          <cell r="D11">
            <v>11</v>
          </cell>
          <cell r="G11">
            <v>0</v>
          </cell>
          <cell r="K11">
            <v>162</v>
          </cell>
          <cell r="L11">
            <v>121</v>
          </cell>
          <cell r="M11">
            <v>5</v>
          </cell>
        </row>
        <row r="12">
          <cell r="D12">
            <v>8</v>
          </cell>
          <cell r="G12">
            <v>0</v>
          </cell>
          <cell r="K12">
            <v>174</v>
          </cell>
          <cell r="L12">
            <v>144</v>
          </cell>
          <cell r="M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485</v>
          </cell>
          <cell r="F8">
            <v>88</v>
          </cell>
          <cell r="J8">
            <v>8</v>
          </cell>
          <cell r="K8">
            <v>25</v>
          </cell>
          <cell r="L8">
            <v>9</v>
          </cell>
          <cell r="P8">
            <v>177</v>
          </cell>
          <cell r="T8">
            <v>67</v>
          </cell>
        </row>
        <row r="9">
          <cell r="D9">
            <v>289</v>
          </cell>
          <cell r="F9">
            <v>36</v>
          </cell>
          <cell r="J9">
            <v>10</v>
          </cell>
          <cell r="K9">
            <v>31</v>
          </cell>
          <cell r="L9">
            <v>0</v>
          </cell>
          <cell r="P9">
            <v>133</v>
          </cell>
          <cell r="T9">
            <v>48</v>
          </cell>
        </row>
        <row r="10">
          <cell r="D10">
            <v>2059</v>
          </cell>
          <cell r="F10">
            <v>346</v>
          </cell>
          <cell r="J10">
            <v>57</v>
          </cell>
          <cell r="K10">
            <v>11</v>
          </cell>
          <cell r="L10">
            <v>1</v>
          </cell>
          <cell r="P10">
            <v>675</v>
          </cell>
          <cell r="T10">
            <v>273</v>
          </cell>
        </row>
        <row r="11">
          <cell r="D11">
            <v>999</v>
          </cell>
          <cell r="F11">
            <v>190</v>
          </cell>
          <cell r="J11">
            <v>15</v>
          </cell>
          <cell r="K11">
            <v>31</v>
          </cell>
          <cell r="L11">
            <v>2</v>
          </cell>
          <cell r="P11">
            <v>329</v>
          </cell>
          <cell r="T11">
            <v>155</v>
          </cell>
        </row>
        <row r="12">
          <cell r="D12">
            <v>765</v>
          </cell>
          <cell r="F12">
            <v>155</v>
          </cell>
          <cell r="J12">
            <v>17</v>
          </cell>
          <cell r="K12">
            <v>9</v>
          </cell>
          <cell r="L12">
            <v>3</v>
          </cell>
          <cell r="P12">
            <v>260</v>
          </cell>
          <cell r="T12">
            <v>100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</v>
          </cell>
          <cell r="G8">
            <v>0</v>
          </cell>
          <cell r="K8">
            <v>4</v>
          </cell>
          <cell r="L8">
            <v>4</v>
          </cell>
          <cell r="M8">
            <v>1</v>
          </cell>
        </row>
        <row r="9">
          <cell r="D9">
            <v>1</v>
          </cell>
          <cell r="G9">
            <v>0</v>
          </cell>
          <cell r="K9">
            <v>5</v>
          </cell>
          <cell r="L9">
            <v>4</v>
          </cell>
          <cell r="M9">
            <v>0</v>
          </cell>
        </row>
        <row r="10">
          <cell r="D10">
            <v>4</v>
          </cell>
          <cell r="G10">
            <v>0</v>
          </cell>
          <cell r="K10">
            <v>158</v>
          </cell>
          <cell r="L10">
            <v>134</v>
          </cell>
          <cell r="M10">
            <v>10</v>
          </cell>
        </row>
        <row r="11">
          <cell r="D11">
            <v>3</v>
          </cell>
          <cell r="G11">
            <v>0</v>
          </cell>
          <cell r="K11">
            <v>54</v>
          </cell>
          <cell r="L11">
            <v>41</v>
          </cell>
          <cell r="M11">
            <v>1</v>
          </cell>
        </row>
        <row r="12">
          <cell r="D12">
            <v>2</v>
          </cell>
          <cell r="G12">
            <v>0</v>
          </cell>
          <cell r="K12">
            <v>40</v>
          </cell>
          <cell r="L12">
            <v>33</v>
          </cell>
          <cell r="M1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96</v>
          </cell>
          <cell r="F8">
            <v>23</v>
          </cell>
          <cell r="J8">
            <v>1</v>
          </cell>
          <cell r="K8">
            <v>10</v>
          </cell>
          <cell r="L8">
            <v>0</v>
          </cell>
          <cell r="P8">
            <v>20</v>
          </cell>
          <cell r="T8">
            <v>4</v>
          </cell>
        </row>
        <row r="9">
          <cell r="D9">
            <v>69</v>
          </cell>
          <cell r="F9">
            <v>11</v>
          </cell>
          <cell r="J9">
            <v>1</v>
          </cell>
          <cell r="K9">
            <v>10</v>
          </cell>
          <cell r="L9">
            <v>0</v>
          </cell>
          <cell r="P9">
            <v>25</v>
          </cell>
          <cell r="T9">
            <v>8</v>
          </cell>
        </row>
        <row r="10">
          <cell r="D10">
            <v>536</v>
          </cell>
          <cell r="F10">
            <v>74</v>
          </cell>
          <cell r="J10">
            <v>11</v>
          </cell>
          <cell r="K10">
            <v>0</v>
          </cell>
          <cell r="L10">
            <v>0</v>
          </cell>
          <cell r="P10">
            <v>153</v>
          </cell>
          <cell r="T10">
            <v>65</v>
          </cell>
        </row>
        <row r="11">
          <cell r="D11">
            <v>289</v>
          </cell>
          <cell r="F11">
            <v>43</v>
          </cell>
          <cell r="J11">
            <v>2</v>
          </cell>
          <cell r="K11">
            <v>1</v>
          </cell>
          <cell r="L11">
            <v>1</v>
          </cell>
          <cell r="P11">
            <v>77</v>
          </cell>
          <cell r="T11">
            <v>42</v>
          </cell>
        </row>
        <row r="12">
          <cell r="D12">
            <v>173</v>
          </cell>
          <cell r="F12">
            <v>44</v>
          </cell>
          <cell r="J12">
            <v>2</v>
          </cell>
          <cell r="K12">
            <v>0</v>
          </cell>
          <cell r="L12">
            <v>0</v>
          </cell>
          <cell r="P12">
            <v>40</v>
          </cell>
          <cell r="T12">
            <v>15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23</v>
          </cell>
          <cell r="K11">
            <v>22</v>
          </cell>
          <cell r="L11">
            <v>2</v>
          </cell>
        </row>
        <row r="12">
          <cell r="D12">
            <v>0</v>
          </cell>
          <cell r="G12">
            <v>0</v>
          </cell>
          <cell r="J12">
            <v>2</v>
          </cell>
          <cell r="K12">
            <v>1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2</v>
          </cell>
          <cell r="K13">
            <v>2</v>
          </cell>
          <cell r="L1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9</v>
          </cell>
          <cell r="E10">
            <v>4</v>
          </cell>
          <cell r="J10">
            <v>0</v>
          </cell>
          <cell r="N10">
            <v>0</v>
          </cell>
          <cell r="O10">
            <v>0</v>
          </cell>
          <cell r="P10">
            <v>5</v>
          </cell>
          <cell r="Q10">
            <v>4</v>
          </cell>
        </row>
        <row r="11">
          <cell r="B11">
            <v>5</v>
          </cell>
          <cell r="E11">
            <v>0</v>
          </cell>
          <cell r="J11">
            <v>0</v>
          </cell>
          <cell r="N11">
            <v>0</v>
          </cell>
          <cell r="O11">
            <v>0</v>
          </cell>
          <cell r="P11">
            <v>2</v>
          </cell>
          <cell r="Q11">
            <v>2</v>
          </cell>
        </row>
        <row r="12">
          <cell r="B12">
            <v>68</v>
          </cell>
          <cell r="E12">
            <v>12</v>
          </cell>
          <cell r="J12">
            <v>1</v>
          </cell>
          <cell r="N12">
            <v>1</v>
          </cell>
          <cell r="O12">
            <v>0</v>
          </cell>
          <cell r="P12">
            <v>15</v>
          </cell>
          <cell r="Q12">
            <v>9</v>
          </cell>
        </row>
        <row r="13">
          <cell r="B13">
            <v>8</v>
          </cell>
          <cell r="E13">
            <v>4</v>
          </cell>
          <cell r="J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</row>
        <row r="14">
          <cell r="B14">
            <v>13</v>
          </cell>
          <cell r="E14">
            <v>3</v>
          </cell>
          <cell r="J14">
            <v>0</v>
          </cell>
          <cell r="N14">
            <v>0</v>
          </cell>
          <cell r="O14">
            <v>0</v>
          </cell>
          <cell r="P14">
            <v>9</v>
          </cell>
          <cell r="Q14">
            <v>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3</v>
          </cell>
          <cell r="G9">
            <v>0</v>
          </cell>
          <cell r="J9">
            <v>16</v>
          </cell>
          <cell r="K9">
            <v>6</v>
          </cell>
          <cell r="L9">
            <v>1</v>
          </cell>
        </row>
        <row r="10">
          <cell r="D10">
            <v>1</v>
          </cell>
          <cell r="G10">
            <v>0</v>
          </cell>
          <cell r="J10">
            <v>12</v>
          </cell>
          <cell r="K10">
            <v>8</v>
          </cell>
          <cell r="L10">
            <v>6</v>
          </cell>
        </row>
        <row r="11">
          <cell r="D11">
            <v>1</v>
          </cell>
          <cell r="G11">
            <v>0</v>
          </cell>
          <cell r="J11">
            <v>78</v>
          </cell>
          <cell r="K11">
            <v>62</v>
          </cell>
          <cell r="L11">
            <v>11</v>
          </cell>
        </row>
        <row r="12">
          <cell r="D12">
            <v>0</v>
          </cell>
          <cell r="G12">
            <v>0</v>
          </cell>
          <cell r="J12">
            <v>17</v>
          </cell>
          <cell r="K12">
            <v>16</v>
          </cell>
          <cell r="L12">
            <v>0</v>
          </cell>
        </row>
        <row r="13">
          <cell r="D13">
            <v>6</v>
          </cell>
          <cell r="G13">
            <v>0</v>
          </cell>
          <cell r="J13">
            <v>45</v>
          </cell>
          <cell r="K13">
            <v>35</v>
          </cell>
          <cell r="L13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80</v>
          </cell>
          <cell r="E10">
            <v>14</v>
          </cell>
          <cell r="N10">
            <v>2</v>
          </cell>
          <cell r="R10">
            <v>3</v>
          </cell>
          <cell r="S10">
            <v>1</v>
          </cell>
          <cell r="T10">
            <v>20</v>
          </cell>
          <cell r="U10">
            <v>10</v>
          </cell>
        </row>
        <row r="11">
          <cell r="B11">
            <v>118</v>
          </cell>
          <cell r="E11">
            <v>15</v>
          </cell>
          <cell r="N11">
            <v>0</v>
          </cell>
          <cell r="R11">
            <v>5</v>
          </cell>
          <cell r="S11">
            <v>0</v>
          </cell>
          <cell r="T11">
            <v>65</v>
          </cell>
          <cell r="U11">
            <v>19</v>
          </cell>
        </row>
        <row r="12">
          <cell r="B12">
            <v>186</v>
          </cell>
          <cell r="E12">
            <v>50</v>
          </cell>
          <cell r="N12">
            <v>9</v>
          </cell>
          <cell r="R12">
            <v>0</v>
          </cell>
          <cell r="S12">
            <v>0</v>
          </cell>
          <cell r="T12">
            <v>44</v>
          </cell>
          <cell r="U12">
            <v>21</v>
          </cell>
        </row>
        <row r="13">
          <cell r="B13">
            <v>124</v>
          </cell>
          <cell r="E13">
            <v>33</v>
          </cell>
          <cell r="N13">
            <v>0</v>
          </cell>
          <cell r="R13">
            <v>0</v>
          </cell>
          <cell r="S13">
            <v>0</v>
          </cell>
          <cell r="T13">
            <v>16</v>
          </cell>
          <cell r="U13">
            <v>7</v>
          </cell>
        </row>
        <row r="14">
          <cell r="B14">
            <v>145</v>
          </cell>
          <cell r="E14">
            <v>38</v>
          </cell>
          <cell r="N14">
            <v>3</v>
          </cell>
          <cell r="R14">
            <v>0</v>
          </cell>
          <cell r="S14">
            <v>1</v>
          </cell>
          <cell r="T14">
            <v>27</v>
          </cell>
          <cell r="U14">
            <v>12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J12">
            <v>1283</v>
          </cell>
          <cell r="K12">
            <v>23</v>
          </cell>
          <cell r="M12">
            <v>86</v>
          </cell>
          <cell r="O12">
            <v>113</v>
          </cell>
          <cell r="Q12">
            <v>169</v>
          </cell>
          <cell r="AE12">
            <v>298</v>
          </cell>
          <cell r="AN12">
            <v>396</v>
          </cell>
          <cell r="AO12">
            <v>2</v>
          </cell>
          <cell r="AQ12">
            <v>15</v>
          </cell>
          <cell r="AS12">
            <v>25</v>
          </cell>
          <cell r="AU12">
            <v>54</v>
          </cell>
        </row>
        <row r="13">
          <cell r="J13">
            <v>844</v>
          </cell>
          <cell r="K13">
            <v>17</v>
          </cell>
          <cell r="M13">
            <v>43</v>
          </cell>
          <cell r="O13">
            <v>75</v>
          </cell>
          <cell r="Q13">
            <v>103</v>
          </cell>
          <cell r="AE13">
            <v>202</v>
          </cell>
          <cell r="AN13">
            <v>297</v>
          </cell>
          <cell r="AO13">
            <v>7</v>
          </cell>
          <cell r="AQ13">
            <v>9</v>
          </cell>
          <cell r="AS13">
            <v>12</v>
          </cell>
          <cell r="AU13">
            <v>37</v>
          </cell>
        </row>
        <row r="14">
          <cell r="J14">
            <v>4301</v>
          </cell>
          <cell r="K14">
            <v>55</v>
          </cell>
          <cell r="M14">
            <v>261</v>
          </cell>
          <cell r="O14">
            <v>395</v>
          </cell>
          <cell r="Q14">
            <v>600</v>
          </cell>
          <cell r="AE14">
            <v>1169</v>
          </cell>
          <cell r="AN14">
            <v>1249</v>
          </cell>
          <cell r="AO14">
            <v>11</v>
          </cell>
          <cell r="AQ14">
            <v>50</v>
          </cell>
          <cell r="AS14">
            <v>103</v>
          </cell>
          <cell r="AU14">
            <v>134</v>
          </cell>
        </row>
        <row r="15">
          <cell r="J15">
            <v>2472</v>
          </cell>
          <cell r="K15">
            <v>55</v>
          </cell>
          <cell r="M15">
            <v>173</v>
          </cell>
          <cell r="O15">
            <v>222</v>
          </cell>
          <cell r="Q15">
            <v>353</v>
          </cell>
          <cell r="AE15">
            <v>639</v>
          </cell>
          <cell r="AN15">
            <v>646</v>
          </cell>
          <cell r="AO15">
            <v>13</v>
          </cell>
          <cell r="AQ15">
            <v>27</v>
          </cell>
          <cell r="AS15">
            <v>53</v>
          </cell>
          <cell r="AU15">
            <v>96</v>
          </cell>
        </row>
        <row r="16">
          <cell r="J16">
            <v>1975</v>
          </cell>
          <cell r="K16">
            <v>50</v>
          </cell>
          <cell r="M16">
            <v>126</v>
          </cell>
          <cell r="O16">
            <v>174</v>
          </cell>
          <cell r="Q16">
            <v>286</v>
          </cell>
          <cell r="AE16">
            <v>560</v>
          </cell>
          <cell r="AN16">
            <v>557</v>
          </cell>
          <cell r="AO16">
            <v>13</v>
          </cell>
          <cell r="AQ16">
            <v>23</v>
          </cell>
          <cell r="AS16">
            <v>42</v>
          </cell>
          <cell r="AU16">
            <v>59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41</v>
          </cell>
          <cell r="G8">
            <v>0</v>
          </cell>
          <cell r="K8">
            <v>65</v>
          </cell>
          <cell r="L8">
            <v>26</v>
          </cell>
          <cell r="M8">
            <v>11</v>
          </cell>
        </row>
        <row r="9">
          <cell r="D9">
            <v>26</v>
          </cell>
          <cell r="G9">
            <v>0</v>
          </cell>
          <cell r="K9">
            <v>44</v>
          </cell>
          <cell r="L9">
            <v>10</v>
          </cell>
          <cell r="M9">
            <v>10</v>
          </cell>
        </row>
        <row r="10">
          <cell r="D10">
            <v>153</v>
          </cell>
          <cell r="G10">
            <v>0</v>
          </cell>
          <cell r="K10">
            <v>626</v>
          </cell>
          <cell r="L10">
            <v>409</v>
          </cell>
          <cell r="M10">
            <v>102</v>
          </cell>
        </row>
        <row r="11">
          <cell r="D11">
            <v>59</v>
          </cell>
          <cell r="G11">
            <v>0</v>
          </cell>
          <cell r="K11">
            <v>171</v>
          </cell>
          <cell r="L11">
            <v>95</v>
          </cell>
          <cell r="M11">
            <v>10</v>
          </cell>
        </row>
        <row r="12">
          <cell r="D12">
            <v>94</v>
          </cell>
          <cell r="G12">
            <v>0</v>
          </cell>
          <cell r="K12">
            <v>258</v>
          </cell>
          <cell r="L12">
            <v>131</v>
          </cell>
          <cell r="M12">
            <v>10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88</v>
          </cell>
          <cell r="J8">
            <v>7</v>
          </cell>
          <cell r="K8">
            <v>16</v>
          </cell>
          <cell r="L8">
            <v>1</v>
          </cell>
          <cell r="T8">
            <v>34</v>
          </cell>
        </row>
        <row r="9">
          <cell r="F9">
            <v>34</v>
          </cell>
          <cell r="J9">
            <v>1</v>
          </cell>
          <cell r="K9">
            <v>16</v>
          </cell>
          <cell r="L9">
            <v>0</v>
          </cell>
          <cell r="T9">
            <v>22</v>
          </cell>
        </row>
        <row r="10">
          <cell r="F10">
            <v>284</v>
          </cell>
          <cell r="J10">
            <v>34</v>
          </cell>
          <cell r="K10">
            <v>7</v>
          </cell>
          <cell r="L10">
            <v>0</v>
          </cell>
          <cell r="T10">
            <v>160</v>
          </cell>
        </row>
        <row r="11">
          <cell r="F11">
            <v>205</v>
          </cell>
          <cell r="J11">
            <v>21</v>
          </cell>
          <cell r="K11">
            <v>1</v>
          </cell>
          <cell r="L11">
            <v>3</v>
          </cell>
          <cell r="T11">
            <v>101</v>
          </cell>
        </row>
        <row r="12">
          <cell r="F12">
            <v>155</v>
          </cell>
          <cell r="J12">
            <v>14</v>
          </cell>
          <cell r="K12">
            <v>12</v>
          </cell>
          <cell r="L12">
            <v>0</v>
          </cell>
          <cell r="T12">
            <v>48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58</v>
          </cell>
          <cell r="G8">
            <v>0</v>
          </cell>
          <cell r="K8">
            <v>152</v>
          </cell>
          <cell r="L8">
            <v>71</v>
          </cell>
          <cell r="M8">
            <v>17</v>
          </cell>
        </row>
        <row r="9">
          <cell r="D9">
            <v>33</v>
          </cell>
          <cell r="G9">
            <v>0</v>
          </cell>
          <cell r="K9">
            <v>83</v>
          </cell>
          <cell r="L9">
            <v>33</v>
          </cell>
          <cell r="M9">
            <v>39</v>
          </cell>
        </row>
        <row r="10">
          <cell r="D10">
            <v>297</v>
          </cell>
          <cell r="G10">
            <v>0</v>
          </cell>
          <cell r="K10">
            <v>1624</v>
          </cell>
          <cell r="L10">
            <v>1077</v>
          </cell>
          <cell r="M10">
            <v>250</v>
          </cell>
        </row>
        <row r="11">
          <cell r="D11">
            <v>111</v>
          </cell>
          <cell r="G11">
            <v>0</v>
          </cell>
          <cell r="K11">
            <v>388</v>
          </cell>
          <cell r="L11">
            <v>243</v>
          </cell>
          <cell r="M11">
            <v>38</v>
          </cell>
        </row>
        <row r="12">
          <cell r="D12">
            <v>146</v>
          </cell>
          <cell r="G12">
            <v>0</v>
          </cell>
          <cell r="K12">
            <v>597</v>
          </cell>
          <cell r="L12">
            <v>387</v>
          </cell>
          <cell r="M12">
            <v>26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J9">
            <v>24</v>
          </cell>
          <cell r="K9">
            <v>48</v>
          </cell>
          <cell r="L9">
            <v>17</v>
          </cell>
          <cell r="T9">
            <v>117</v>
          </cell>
        </row>
        <row r="10">
          <cell r="J10">
            <v>4</v>
          </cell>
          <cell r="K10">
            <v>87</v>
          </cell>
          <cell r="L10">
            <v>0</v>
          </cell>
          <cell r="T10">
            <v>89</v>
          </cell>
        </row>
        <row r="11">
          <cell r="J11">
            <v>126</v>
          </cell>
          <cell r="K11">
            <v>6</v>
          </cell>
          <cell r="L11">
            <v>4</v>
          </cell>
          <cell r="T11">
            <v>458</v>
          </cell>
        </row>
        <row r="12">
          <cell r="J12">
            <v>88</v>
          </cell>
          <cell r="K12">
            <v>36</v>
          </cell>
          <cell r="L12">
            <v>9</v>
          </cell>
          <cell r="T12">
            <v>299</v>
          </cell>
        </row>
        <row r="13">
          <cell r="J13">
            <v>54</v>
          </cell>
          <cell r="K13">
            <v>35</v>
          </cell>
          <cell r="L13">
            <v>15</v>
          </cell>
          <cell r="T13">
            <v>170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уги"/>
      <sheetName val="значення-ІІ"/>
    </sheetNames>
    <sheetDataSet>
      <sheetData sheetId="0">
        <row r="10">
          <cell r="D10">
            <v>1914</v>
          </cell>
          <cell r="H10">
            <v>1690</v>
          </cell>
          <cell r="P10">
            <v>514</v>
          </cell>
          <cell r="AA10">
            <v>395</v>
          </cell>
          <cell r="AV10">
            <v>32</v>
          </cell>
          <cell r="BJ10">
            <v>81</v>
          </cell>
          <cell r="DK10">
            <v>552</v>
          </cell>
          <cell r="DQ10">
            <v>493</v>
          </cell>
          <cell r="DU10">
            <v>146</v>
          </cell>
        </row>
        <row r="11">
          <cell r="D11">
            <v>1367</v>
          </cell>
          <cell r="H11">
            <v>1198</v>
          </cell>
          <cell r="P11">
            <v>323</v>
          </cell>
          <cell r="AA11">
            <v>257</v>
          </cell>
          <cell r="AV11">
            <v>25</v>
          </cell>
          <cell r="BJ11">
            <v>126</v>
          </cell>
          <cell r="DK11">
            <v>483</v>
          </cell>
          <cell r="DQ11">
            <v>423</v>
          </cell>
          <cell r="DU11">
            <v>125</v>
          </cell>
        </row>
        <row r="12">
          <cell r="D12">
            <v>7173</v>
          </cell>
          <cell r="H12">
            <v>5848</v>
          </cell>
          <cell r="P12">
            <v>2020</v>
          </cell>
          <cell r="AA12">
            <v>1540</v>
          </cell>
          <cell r="AV12">
            <v>200</v>
          </cell>
          <cell r="BJ12">
            <v>18</v>
          </cell>
          <cell r="DK12">
            <v>2013</v>
          </cell>
          <cell r="DQ12">
            <v>1631</v>
          </cell>
          <cell r="DU12">
            <v>598</v>
          </cell>
        </row>
        <row r="13">
          <cell r="D13">
            <v>3777</v>
          </cell>
          <cell r="H13">
            <v>3388</v>
          </cell>
          <cell r="P13">
            <v>1198</v>
          </cell>
          <cell r="AA13">
            <v>967</v>
          </cell>
          <cell r="AV13">
            <v>99</v>
          </cell>
          <cell r="BJ13">
            <v>72</v>
          </cell>
          <cell r="DK13">
            <v>911</v>
          </cell>
          <cell r="DQ13">
            <v>853</v>
          </cell>
          <cell r="DU13">
            <v>379</v>
          </cell>
        </row>
        <row r="14">
          <cell r="D14">
            <v>3146</v>
          </cell>
          <cell r="H14">
            <v>2663</v>
          </cell>
          <cell r="P14">
            <v>1081</v>
          </cell>
          <cell r="AA14">
            <v>776</v>
          </cell>
          <cell r="AV14">
            <v>62</v>
          </cell>
          <cell r="BJ14">
            <v>70</v>
          </cell>
          <cell r="DK14">
            <v>759</v>
          </cell>
          <cell r="DQ14">
            <v>722</v>
          </cell>
          <cell r="DU14">
            <v>226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43</v>
          </cell>
          <cell r="G8">
            <v>0</v>
          </cell>
          <cell r="K8">
            <v>103</v>
          </cell>
          <cell r="L8">
            <v>36</v>
          </cell>
          <cell r="M8">
            <v>19</v>
          </cell>
        </row>
        <row r="9">
          <cell r="D9">
            <v>19</v>
          </cell>
          <cell r="G9">
            <v>0</v>
          </cell>
          <cell r="K9">
            <v>63</v>
          </cell>
          <cell r="L9">
            <v>19</v>
          </cell>
          <cell r="M9">
            <v>42</v>
          </cell>
        </row>
        <row r="10">
          <cell r="D10">
            <v>213</v>
          </cell>
          <cell r="G10">
            <v>0</v>
          </cell>
          <cell r="K10">
            <v>668</v>
          </cell>
          <cell r="L10">
            <v>368</v>
          </cell>
          <cell r="M10">
            <v>131</v>
          </cell>
        </row>
        <row r="11">
          <cell r="D11">
            <v>84</v>
          </cell>
          <cell r="G11">
            <v>0</v>
          </cell>
          <cell r="K11">
            <v>226</v>
          </cell>
          <cell r="L11">
            <v>105</v>
          </cell>
          <cell r="M11">
            <v>26</v>
          </cell>
        </row>
        <row r="12">
          <cell r="D12">
            <v>124</v>
          </cell>
          <cell r="G12">
            <v>0</v>
          </cell>
          <cell r="K12">
            <v>331</v>
          </cell>
          <cell r="L12">
            <v>151</v>
          </cell>
          <cell r="M12">
            <v>12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772</v>
          </cell>
          <cell r="F8">
            <v>123</v>
          </cell>
          <cell r="J8">
            <v>16</v>
          </cell>
          <cell r="K8">
            <v>36</v>
          </cell>
          <cell r="L8">
            <v>6</v>
          </cell>
          <cell r="M8">
            <v>655</v>
          </cell>
          <cell r="P8">
            <v>276</v>
          </cell>
          <cell r="T8">
            <v>71</v>
          </cell>
        </row>
        <row r="9">
          <cell r="D9">
            <v>538</v>
          </cell>
          <cell r="F9">
            <v>71</v>
          </cell>
          <cell r="J9">
            <v>18</v>
          </cell>
          <cell r="K9">
            <v>82</v>
          </cell>
          <cell r="L9">
            <v>0</v>
          </cell>
          <cell r="M9">
            <v>403</v>
          </cell>
          <cell r="P9">
            <v>263</v>
          </cell>
          <cell r="T9">
            <v>76</v>
          </cell>
        </row>
        <row r="10">
          <cell r="D10">
            <v>1663</v>
          </cell>
          <cell r="F10">
            <v>373</v>
          </cell>
          <cell r="J10">
            <v>69</v>
          </cell>
          <cell r="K10">
            <v>5</v>
          </cell>
          <cell r="L10">
            <v>4</v>
          </cell>
          <cell r="M10">
            <v>1278</v>
          </cell>
          <cell r="P10">
            <v>516</v>
          </cell>
          <cell r="T10">
            <v>157</v>
          </cell>
        </row>
        <row r="11">
          <cell r="D11">
            <v>1225</v>
          </cell>
          <cell r="F11">
            <v>256</v>
          </cell>
          <cell r="J11">
            <v>25</v>
          </cell>
          <cell r="K11">
            <v>2</v>
          </cell>
          <cell r="L11">
            <v>11</v>
          </cell>
          <cell r="M11">
            <v>1047</v>
          </cell>
          <cell r="P11">
            <v>391</v>
          </cell>
          <cell r="T11">
            <v>145</v>
          </cell>
        </row>
        <row r="12">
          <cell r="D12">
            <v>993</v>
          </cell>
          <cell r="F12">
            <v>213</v>
          </cell>
          <cell r="J12">
            <v>13</v>
          </cell>
          <cell r="K12">
            <v>31</v>
          </cell>
          <cell r="L12">
            <v>0</v>
          </cell>
          <cell r="M12">
            <v>740</v>
          </cell>
          <cell r="P12">
            <v>321</v>
          </cell>
          <cell r="T12">
            <v>88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/>
      <sheetData sheetId="1">
        <row r="11">
          <cell r="C11">
            <v>1428</v>
          </cell>
          <cell r="D11">
            <v>450</v>
          </cell>
          <cell r="E11">
            <v>79</v>
          </cell>
          <cell r="I11">
            <v>1108</v>
          </cell>
          <cell r="J11">
            <v>332</v>
          </cell>
          <cell r="L11">
            <v>69</v>
          </cell>
          <cell r="M11">
            <v>2</v>
          </cell>
        </row>
        <row r="12">
          <cell r="C12">
            <v>873</v>
          </cell>
          <cell r="D12">
            <v>235</v>
          </cell>
          <cell r="E12">
            <v>50</v>
          </cell>
          <cell r="I12">
            <v>603</v>
          </cell>
          <cell r="J12">
            <v>163</v>
          </cell>
          <cell r="L12">
            <v>100</v>
          </cell>
          <cell r="M12">
            <v>3</v>
          </cell>
        </row>
        <row r="13">
          <cell r="C13">
            <v>5135</v>
          </cell>
          <cell r="D13">
            <v>1869</v>
          </cell>
          <cell r="E13">
            <v>490</v>
          </cell>
          <cell r="I13">
            <v>3787</v>
          </cell>
          <cell r="J13">
            <v>1155</v>
          </cell>
          <cell r="L13">
            <v>171</v>
          </cell>
          <cell r="M13">
            <v>45</v>
          </cell>
        </row>
        <row r="14">
          <cell r="C14">
            <v>2898</v>
          </cell>
          <cell r="D14">
            <v>908</v>
          </cell>
          <cell r="E14">
            <v>252</v>
          </cell>
          <cell r="I14">
            <v>2103</v>
          </cell>
          <cell r="J14">
            <v>708</v>
          </cell>
          <cell r="L14">
            <v>100</v>
          </cell>
          <cell r="M14">
            <v>6</v>
          </cell>
        </row>
        <row r="15">
          <cell r="C15">
            <v>2077</v>
          </cell>
          <cell r="D15">
            <v>649</v>
          </cell>
          <cell r="E15">
            <v>129</v>
          </cell>
          <cell r="I15">
            <v>1564</v>
          </cell>
          <cell r="J15">
            <v>485</v>
          </cell>
          <cell r="L15">
            <v>114</v>
          </cell>
          <cell r="M15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C11" sqref="C11"/>
    </sheetView>
  </sheetViews>
  <sheetFormatPr defaultColWidth="8" defaultRowHeight="12.75" x14ac:dyDescent="0.2"/>
  <cols>
    <col min="1" max="1" width="61.28515625" style="2" customWidth="1"/>
    <col min="2" max="3" width="23.28515625" style="15" customWidth="1"/>
    <col min="4" max="5" width="11.5703125" style="2" customWidth="1"/>
    <col min="6" max="16384" width="8" style="2"/>
  </cols>
  <sheetData>
    <row r="1" spans="1:11" ht="78" customHeight="1" x14ac:dyDescent="0.2">
      <c r="A1" s="96" t="s">
        <v>20</v>
      </c>
      <c r="B1" s="96"/>
      <c r="C1" s="96"/>
      <c r="D1" s="96"/>
      <c r="E1" s="96"/>
    </row>
    <row r="2" spans="1:11" ht="17.25" customHeight="1" x14ac:dyDescent="0.2">
      <c r="A2" s="96"/>
      <c r="B2" s="96"/>
      <c r="C2" s="96"/>
      <c r="D2" s="96"/>
      <c r="E2" s="9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27.75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25</v>
      </c>
      <c r="B6" s="55">
        <f>'2'!B7</f>
        <v>4745</v>
      </c>
      <c r="C6" s="54">
        <f>'2'!C7</f>
        <v>4831</v>
      </c>
      <c r="D6" s="48">
        <f t="shared" ref="D6:D11" si="0">C6/B6%</f>
        <v>101.81243414120127</v>
      </c>
      <c r="E6" s="49">
        <f t="shared" ref="E6:E11" si="1">C6-B6</f>
        <v>86</v>
      </c>
    </row>
    <row r="7" spans="1:11" s="3" customFormat="1" ht="31.5" customHeight="1" x14ac:dyDescent="0.25">
      <c r="A7" s="9" t="s">
        <v>26</v>
      </c>
      <c r="B7" s="54">
        <f>'2'!E7</f>
        <v>4544</v>
      </c>
      <c r="C7" s="54">
        <f>'2'!F7</f>
        <v>4597</v>
      </c>
      <c r="D7" s="48">
        <f t="shared" si="0"/>
        <v>101.16637323943662</v>
      </c>
      <c r="E7" s="49">
        <f t="shared" si="1"/>
        <v>53</v>
      </c>
      <c r="G7" s="8"/>
      <c r="H7" s="8"/>
      <c r="K7" s="11"/>
    </row>
    <row r="8" spans="1:11" s="3" customFormat="1" ht="45" customHeight="1" x14ac:dyDescent="0.25">
      <c r="A8" s="12" t="s">
        <v>27</v>
      </c>
      <c r="B8" s="54">
        <f>'2'!H7</f>
        <v>486</v>
      </c>
      <c r="C8" s="54">
        <f>'2'!I7</f>
        <v>850</v>
      </c>
      <c r="D8" s="48">
        <f t="shared" si="0"/>
        <v>174.89711934156378</v>
      </c>
      <c r="E8" s="49">
        <f t="shared" si="1"/>
        <v>364</v>
      </c>
      <c r="G8" s="8"/>
      <c r="H8" s="8"/>
      <c r="K8" s="11"/>
    </row>
    <row r="9" spans="1:11" s="3" customFormat="1" ht="35.25" customHeight="1" x14ac:dyDescent="0.25">
      <c r="A9" s="13" t="s">
        <v>28</v>
      </c>
      <c r="B9" s="54">
        <f>'2'!K7</f>
        <v>100</v>
      </c>
      <c r="C9" s="54">
        <f>'2'!L7</f>
        <v>107</v>
      </c>
      <c r="D9" s="48">
        <f t="shared" si="0"/>
        <v>107</v>
      </c>
      <c r="E9" s="49">
        <f t="shared" si="1"/>
        <v>7</v>
      </c>
      <c r="G9" s="8"/>
      <c r="H9" s="8"/>
      <c r="K9" s="11"/>
    </row>
    <row r="10" spans="1:11" s="3" customFormat="1" ht="45.75" customHeight="1" x14ac:dyDescent="0.25">
      <c r="A10" s="13" t="s">
        <v>15</v>
      </c>
      <c r="B10" s="54">
        <f>'2'!N7</f>
        <v>99</v>
      </c>
      <c r="C10" s="54">
        <f>'2'!O7</f>
        <v>122</v>
      </c>
      <c r="D10" s="48">
        <f t="shared" si="0"/>
        <v>123.23232323232324</v>
      </c>
      <c r="E10" s="49">
        <f t="shared" si="1"/>
        <v>23</v>
      </c>
      <c r="G10" s="8"/>
      <c r="H10" s="8"/>
      <c r="K10" s="11"/>
    </row>
    <row r="11" spans="1:11" s="3" customFormat="1" ht="55.5" customHeight="1" x14ac:dyDescent="0.25">
      <c r="A11" s="13" t="s">
        <v>29</v>
      </c>
      <c r="B11" s="54">
        <f>'2'!Q7</f>
        <v>4224</v>
      </c>
      <c r="C11" s="54">
        <f>'2'!R7</f>
        <v>4111</v>
      </c>
      <c r="D11" s="48">
        <f t="shared" si="0"/>
        <v>97.324810606060595</v>
      </c>
      <c r="E11" s="49">
        <f t="shared" si="1"/>
        <v>-113</v>
      </c>
      <c r="G11" s="8"/>
      <c r="H11" s="8"/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5" customHeight="1" x14ac:dyDescent="0.25">
      <c r="A13" s="105"/>
      <c r="B13" s="106"/>
      <c r="C13" s="106"/>
      <c r="D13" s="106"/>
      <c r="E13" s="106"/>
      <c r="K13" s="11"/>
    </row>
    <row r="14" spans="1:11" s="3" customFormat="1" ht="24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47</v>
      </c>
      <c r="B16" s="55">
        <f>'2'!T7</f>
        <v>1868</v>
      </c>
      <c r="C16" s="55">
        <f>'2'!U7</f>
        <v>1607</v>
      </c>
      <c r="D16" s="48">
        <f t="shared" ref="D16" si="2">C16/B16%</f>
        <v>86.02783725910065</v>
      </c>
      <c r="E16" s="49">
        <f t="shared" ref="E16" si="3">C16-B16</f>
        <v>-261</v>
      </c>
      <c r="K16" s="11"/>
    </row>
    <row r="17" spans="1:11" ht="25.5" customHeight="1" x14ac:dyDescent="0.2">
      <c r="A17" s="1" t="s">
        <v>26</v>
      </c>
      <c r="B17" s="55">
        <f>'2'!W7</f>
        <v>1802</v>
      </c>
      <c r="C17" s="55">
        <f>'2'!X7</f>
        <v>1574</v>
      </c>
      <c r="D17" s="48">
        <f t="shared" ref="D17:D18" si="4">C17/B17%</f>
        <v>87.347391786903444</v>
      </c>
      <c r="E17" s="49">
        <f t="shared" ref="E17:E18" si="5">C17-B17</f>
        <v>-228</v>
      </c>
      <c r="K17" s="11"/>
    </row>
    <row r="18" spans="1:11" ht="33.75" customHeight="1" x14ac:dyDescent="0.2">
      <c r="A18" s="1" t="s">
        <v>30</v>
      </c>
      <c r="B18" s="55">
        <f>'2'!Z7</f>
        <v>1482</v>
      </c>
      <c r="C18" s="55">
        <f>'2'!AA7</f>
        <v>643</v>
      </c>
      <c r="D18" s="48">
        <f t="shared" si="4"/>
        <v>43.387314439946017</v>
      </c>
      <c r="E18" s="49">
        <f t="shared" si="5"/>
        <v>-839</v>
      </c>
      <c r="K18" s="11"/>
    </row>
    <row r="19" spans="1:11" ht="56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A4" sqref="A4:A6"/>
      <selection pane="topRight" activeCell="A4" sqref="A4:A6"/>
      <selection pane="bottomLeft" activeCell="A4" sqref="A4:A6"/>
      <selection pane="bottomRight" activeCell="R8" sqref="R8:R12"/>
    </sheetView>
  </sheetViews>
  <sheetFormatPr defaultRowHeight="14.25" x14ac:dyDescent="0.2"/>
  <cols>
    <col min="1" max="1" width="24" style="37" customWidth="1"/>
    <col min="2" max="2" width="9.7109375" style="72" customWidth="1"/>
    <col min="3" max="3" width="8" style="72" customWidth="1"/>
    <col min="4" max="4" width="10.85546875" style="37" customWidth="1"/>
    <col min="5" max="5" width="9.7109375" style="37" customWidth="1"/>
    <col min="6" max="6" width="10" style="37" customWidth="1"/>
    <col min="7" max="7" width="7.42578125" style="37" customWidth="1"/>
    <col min="8" max="8" width="9" style="37" customWidth="1"/>
    <col min="9" max="9" width="8.28515625" style="37" customWidth="1"/>
    <col min="10" max="10" width="8.7109375" style="37" customWidth="1"/>
    <col min="11" max="11" width="11" style="37" customWidth="1"/>
    <col min="12" max="12" width="10.7109375" style="37" customWidth="1"/>
    <col min="13" max="13" width="9" style="37" customWidth="1"/>
    <col min="14" max="15" width="7.7109375" style="37" customWidth="1"/>
    <col min="16" max="16" width="8.140625" style="37" customWidth="1"/>
    <col min="17" max="17" width="7" style="37" customWidth="1"/>
    <col min="18" max="18" width="8.28515625" style="37" customWidth="1"/>
    <col min="19" max="19" width="8.140625" style="37" customWidth="1"/>
    <col min="20" max="20" width="7" style="72" customWidth="1"/>
    <col min="21" max="21" width="6.28515625" style="72" customWidth="1"/>
    <col min="22" max="22" width="8.85546875" style="37" customWidth="1"/>
    <col min="23" max="23" width="8.28515625" style="37" customWidth="1"/>
    <col min="24" max="24" width="8.42578125" style="37" customWidth="1"/>
    <col min="25" max="25" width="7.5703125" style="37" customWidth="1"/>
    <col min="26" max="26" width="7.42578125" style="37" customWidth="1"/>
    <col min="27" max="27" width="8" style="37" customWidth="1"/>
    <col min="28" max="16384" width="9.140625" style="37"/>
  </cols>
  <sheetData>
    <row r="1" spans="1:32" s="22" customFormat="1" ht="75.75" customHeight="1" x14ac:dyDescent="0.35">
      <c r="B1" s="116" t="s">
        <v>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1"/>
      <c r="O1" s="21"/>
      <c r="P1" s="21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4.25" customHeight="1" x14ac:dyDescent="0.25">
      <c r="A2" s="23"/>
      <c r="B2" s="68"/>
      <c r="C2" s="68"/>
      <c r="D2" s="23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57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3.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4.5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5.75" customHeight="1" x14ac:dyDescent="0.25">
      <c r="A7" s="50" t="s">
        <v>21</v>
      </c>
      <c r="B7" s="79">
        <f>SUM(B8:B12)</f>
        <v>4745</v>
      </c>
      <c r="C7" s="79">
        <f>SUM(C8:C12)</f>
        <v>4831</v>
      </c>
      <c r="D7" s="52">
        <f>IF(B7=0,0,C7/B7)*100</f>
        <v>101.81243414120127</v>
      </c>
      <c r="E7" s="28">
        <f>SUM(E8:E12)</f>
        <v>4544</v>
      </c>
      <c r="F7" s="28">
        <f>SUM(F8:F12)</f>
        <v>4597</v>
      </c>
      <c r="G7" s="52">
        <f>IF(E7=0,0,F7/E7)*100</f>
        <v>101.16637323943662</v>
      </c>
      <c r="H7" s="28">
        <f>SUM(H8:H12)</f>
        <v>486</v>
      </c>
      <c r="I7" s="28">
        <f>SUM(I8:I12)</f>
        <v>850</v>
      </c>
      <c r="J7" s="52">
        <f>IF(H7=0,0,I7/H7)*100</f>
        <v>174.89711934156378</v>
      </c>
      <c r="K7" s="28">
        <f>SUM(K8:K12)</f>
        <v>100</v>
      </c>
      <c r="L7" s="28">
        <f>SUM(L8:L12)</f>
        <v>107</v>
      </c>
      <c r="M7" s="52">
        <f>IF(K7=0,0,L7/K7)*100</f>
        <v>107</v>
      </c>
      <c r="N7" s="82">
        <f>SUM(N8:N12)</f>
        <v>99</v>
      </c>
      <c r="O7" s="28">
        <f>SUM(O8:O12)</f>
        <v>122</v>
      </c>
      <c r="P7" s="52">
        <f>IF(N7=0,0,O7/N7)*100</f>
        <v>123.23232323232322</v>
      </c>
      <c r="Q7" s="28">
        <f>SUM(Q8:Q12)</f>
        <v>4224</v>
      </c>
      <c r="R7" s="28">
        <f>SUM(R8:R12)</f>
        <v>4111</v>
      </c>
      <c r="S7" s="52">
        <f>IF(Q7=0,0,R7/Q7)*100</f>
        <v>97.324810606060609</v>
      </c>
      <c r="T7" s="79">
        <f>SUM(T8:T12)</f>
        <v>1868</v>
      </c>
      <c r="U7" s="79">
        <f>SUM(U8:U12)</f>
        <v>1607</v>
      </c>
      <c r="V7" s="52">
        <f>IF(T7=0,0,U7/T7)*100</f>
        <v>86.02783725910065</v>
      </c>
      <c r="W7" s="28">
        <f>SUM(W8:W12)</f>
        <v>1802</v>
      </c>
      <c r="X7" s="28">
        <f>SUM(X8:X12)</f>
        <v>1574</v>
      </c>
      <c r="Y7" s="52">
        <f>IF(W7=0,0,X7/W7)*100</f>
        <v>87.347391786903444</v>
      </c>
      <c r="Z7" s="28">
        <f>SUM(Z8:Z12)</f>
        <v>1482</v>
      </c>
      <c r="AA7" s="28">
        <f>SUM(AA8:AA12)</f>
        <v>643</v>
      </c>
      <c r="AB7" s="52">
        <f>IF(Z7=0,0,AA7/Z7)*100</f>
        <v>43.387314439946017</v>
      </c>
      <c r="AC7" s="29"/>
      <c r="AF7" s="33"/>
    </row>
    <row r="8" spans="1:32" s="33" customFormat="1" ht="18" customHeight="1" x14ac:dyDescent="0.25">
      <c r="A8" s="94" t="s">
        <v>60</v>
      </c>
      <c r="B8" s="92">
        <f>'[5]2'!B30</f>
        <v>414</v>
      </c>
      <c r="C8" s="80">
        <f>[6]Шаблон!$M8+[6]Шаблон!$K8-[6]Шаблон!$L8+[7]Шаблон!$D8</f>
        <v>489</v>
      </c>
      <c r="D8" s="53">
        <f t="shared" ref="D8:D12" si="0">IF(B8=0,0,C8/B8)*100</f>
        <v>118.1159420289855</v>
      </c>
      <c r="E8" s="31">
        <f>'[5]2'!D30</f>
        <v>413</v>
      </c>
      <c r="F8" s="31">
        <f>[7]Шаблон!$D8</f>
        <v>485</v>
      </c>
      <c r="G8" s="53">
        <f t="shared" ref="G8:G12" si="1">IF(E8=0,0,F8/E8)*100</f>
        <v>117.43341404358354</v>
      </c>
      <c r="H8" s="31">
        <f>'[5]2'!G30</f>
        <v>49</v>
      </c>
      <c r="I8" s="31">
        <f>[7]Шаблон!$F8+[6]Шаблон!$D8</f>
        <v>89</v>
      </c>
      <c r="J8" s="53">
        <f t="shared" ref="J8:J12" si="2">IF(H8=0,0,I8/H8)*100</f>
        <v>181.63265306122449</v>
      </c>
      <c r="K8" s="31">
        <f>'[5]2'!J30</f>
        <v>7</v>
      </c>
      <c r="L8" s="31">
        <f>[7]Шаблон!$J8</f>
        <v>8</v>
      </c>
      <c r="M8" s="53">
        <f t="shared" ref="M8:M12" si="3">IF(K8=0,0,L8/K8)*100</f>
        <v>114.28571428571428</v>
      </c>
      <c r="N8" s="83">
        <f>'[5]2'!M30</f>
        <v>9</v>
      </c>
      <c r="O8" s="31">
        <f>[7]Шаблон!$K8+[7]Шаблон!$L8+[6]Шаблон!$G8</f>
        <v>34</v>
      </c>
      <c r="P8" s="53">
        <f t="shared" ref="P8:P12" si="4">IF(N8=0,0,O8/N8)*100</f>
        <v>377.77777777777777</v>
      </c>
      <c r="Q8" s="93">
        <f>'[5]2'!P30</f>
        <v>358</v>
      </c>
      <c r="R8" s="46">
        <f>'[22]1'!D11</f>
        <v>450</v>
      </c>
      <c r="S8" s="53">
        <f t="shared" ref="S8:S12" si="5">IF(Q8=0,0,R8/Q8)*100</f>
        <v>125.69832402234637</v>
      </c>
      <c r="T8" s="66">
        <f>'[5]2'!R30</f>
        <v>172</v>
      </c>
      <c r="U8" s="46">
        <f>[7]Шаблон!$P8+[6]Шаблон!$M8</f>
        <v>178</v>
      </c>
      <c r="V8" s="53">
        <f t="shared" ref="V8:V12" si="6">IF(T8=0,0,U8/T8)*100</f>
        <v>103.48837209302326</v>
      </c>
      <c r="W8" s="31">
        <f>'[5]2'!T30</f>
        <v>172</v>
      </c>
      <c r="X8" s="46">
        <f>[7]Шаблон!$P8</f>
        <v>177</v>
      </c>
      <c r="Y8" s="53">
        <f t="shared" ref="Y8:Y12" si="7">IF(W8=0,0,X8/W8)*100</f>
        <v>102.90697674418605</v>
      </c>
      <c r="Z8" s="31">
        <f>'[5]2'!W30</f>
        <v>134</v>
      </c>
      <c r="AA8" s="46">
        <f>[7]Шаблон!$T8</f>
        <v>67</v>
      </c>
      <c r="AB8" s="53">
        <f t="shared" ref="AB8:AB12" si="8">IF(Z8=0,0,AA8/Z8)*100</f>
        <v>50</v>
      </c>
      <c r="AC8" s="29"/>
      <c r="AD8" s="32"/>
    </row>
    <row r="9" spans="1:32" s="34" customFormat="1" ht="18" customHeight="1" x14ac:dyDescent="0.25">
      <c r="A9" s="94" t="s">
        <v>61</v>
      </c>
      <c r="B9" s="92">
        <f>'[5]2'!B31</f>
        <v>215</v>
      </c>
      <c r="C9" s="80">
        <f>[6]Шаблон!$M9+[6]Шаблон!$K9-[6]Шаблон!$L9+[7]Шаблон!$D9</f>
        <v>297</v>
      </c>
      <c r="D9" s="53">
        <f t="shared" si="0"/>
        <v>138.13953488372093</v>
      </c>
      <c r="E9" s="80">
        <f>'[5]2'!D31</f>
        <v>211</v>
      </c>
      <c r="F9" s="80">
        <f>[7]Шаблон!$D9</f>
        <v>289</v>
      </c>
      <c r="G9" s="53">
        <f t="shared" si="1"/>
        <v>136.96682464454977</v>
      </c>
      <c r="H9" s="80">
        <f>'[5]2'!G31</f>
        <v>23</v>
      </c>
      <c r="I9" s="80">
        <f>[7]Шаблон!$F9+[6]Шаблон!$D9</f>
        <v>39</v>
      </c>
      <c r="J9" s="53">
        <f t="shared" si="2"/>
        <v>169.56521739130434</v>
      </c>
      <c r="K9" s="80">
        <f>'[5]2'!J31</f>
        <v>4</v>
      </c>
      <c r="L9" s="80">
        <f>[7]Шаблон!$J9</f>
        <v>10</v>
      </c>
      <c r="M9" s="53">
        <f t="shared" si="3"/>
        <v>250</v>
      </c>
      <c r="N9" s="83">
        <f>'[5]2'!M31</f>
        <v>6</v>
      </c>
      <c r="O9" s="80">
        <f>[7]Шаблон!$K9+[7]Шаблон!$L9+[6]Шаблон!$G9</f>
        <v>31</v>
      </c>
      <c r="P9" s="53">
        <f t="shared" si="4"/>
        <v>516.66666666666674</v>
      </c>
      <c r="Q9" s="93">
        <f>'[5]2'!P31</f>
        <v>199</v>
      </c>
      <c r="R9" s="46">
        <f>'[22]1'!D12</f>
        <v>235</v>
      </c>
      <c r="S9" s="53">
        <f t="shared" si="5"/>
        <v>118.09045226130652</v>
      </c>
      <c r="T9" s="66">
        <f>'[5]2'!R31</f>
        <v>109</v>
      </c>
      <c r="U9" s="46">
        <f>[7]Шаблон!$P9+[6]Шаблон!$M9</f>
        <v>135</v>
      </c>
      <c r="V9" s="53">
        <f t="shared" si="6"/>
        <v>123.8532110091743</v>
      </c>
      <c r="W9" s="80">
        <f>'[5]2'!T31</f>
        <v>106</v>
      </c>
      <c r="X9" s="46">
        <f>[7]Шаблон!$P9</f>
        <v>133</v>
      </c>
      <c r="Y9" s="53">
        <f t="shared" si="7"/>
        <v>125.47169811320755</v>
      </c>
      <c r="Z9" s="80">
        <f>'[5]2'!W31</f>
        <v>70</v>
      </c>
      <c r="AA9" s="46">
        <f>[7]Шаблон!$T9</f>
        <v>48</v>
      </c>
      <c r="AB9" s="53">
        <f t="shared" si="8"/>
        <v>68.571428571428569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'[5]2'!B32</f>
        <v>2540</v>
      </c>
      <c r="C10" s="80">
        <f>[6]Шаблон!$M10+[6]Шаблон!$K10-[6]Шаблон!$L10+[7]Шаблон!$D10</f>
        <v>2205</v>
      </c>
      <c r="D10" s="53">
        <f t="shared" si="0"/>
        <v>86.811023622047244</v>
      </c>
      <c r="E10" s="80">
        <f>'[5]2'!D32</f>
        <v>2367</v>
      </c>
      <c r="F10" s="80">
        <f>[7]Шаблон!$D10</f>
        <v>2059</v>
      </c>
      <c r="G10" s="53">
        <f t="shared" si="1"/>
        <v>86.987748204478237</v>
      </c>
      <c r="H10" s="80">
        <f>'[5]2'!G32</f>
        <v>230</v>
      </c>
      <c r="I10" s="80">
        <f>[7]Шаблон!$F10+[6]Шаблон!$D10</f>
        <v>358</v>
      </c>
      <c r="J10" s="53">
        <f t="shared" si="2"/>
        <v>155.65217391304347</v>
      </c>
      <c r="K10" s="80">
        <f>'[5]2'!J32</f>
        <v>55</v>
      </c>
      <c r="L10" s="80">
        <f>[7]Шаблон!$J10</f>
        <v>57</v>
      </c>
      <c r="M10" s="53">
        <f t="shared" si="3"/>
        <v>103.63636363636364</v>
      </c>
      <c r="N10" s="83">
        <f>'[5]2'!M32</f>
        <v>68</v>
      </c>
      <c r="O10" s="80">
        <f>[7]Шаблон!$K10+[7]Шаблон!$L10+[6]Шаблон!$G10</f>
        <v>12</v>
      </c>
      <c r="P10" s="53">
        <f t="shared" si="4"/>
        <v>17.647058823529413</v>
      </c>
      <c r="Q10" s="93">
        <f>'[5]2'!P32</f>
        <v>2203</v>
      </c>
      <c r="R10" s="46">
        <f>'[22]1'!D13</f>
        <v>1869</v>
      </c>
      <c r="S10" s="53">
        <f t="shared" si="5"/>
        <v>84.838856105310938</v>
      </c>
      <c r="T10" s="66">
        <f>'[5]2'!R32</f>
        <v>987</v>
      </c>
      <c r="U10" s="46">
        <f>[7]Шаблон!$P10+[6]Шаблон!$M10</f>
        <v>700</v>
      </c>
      <c r="V10" s="53">
        <f t="shared" si="6"/>
        <v>70.921985815602838</v>
      </c>
      <c r="W10" s="80">
        <f>'[5]2'!T32</f>
        <v>926</v>
      </c>
      <c r="X10" s="46">
        <f>[7]Шаблон!$P10</f>
        <v>675</v>
      </c>
      <c r="Y10" s="53">
        <f t="shared" si="7"/>
        <v>72.894168466522686</v>
      </c>
      <c r="Z10" s="80">
        <f>'[5]2'!W32</f>
        <v>712</v>
      </c>
      <c r="AA10" s="46">
        <f>[7]Шаблон!$T10</f>
        <v>273</v>
      </c>
      <c r="AB10" s="53">
        <f t="shared" si="8"/>
        <v>38.342696629213485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'[5]2'!B33</f>
        <v>840</v>
      </c>
      <c r="C11" s="80">
        <f>[6]Шаблон!$M11+[6]Шаблон!$K11-[6]Шаблон!$L11+[7]Шаблон!$D11</f>
        <v>1045</v>
      </c>
      <c r="D11" s="53">
        <f t="shared" si="0"/>
        <v>124.40476190476191</v>
      </c>
      <c r="E11" s="80">
        <f>'[5]2'!D33</f>
        <v>832</v>
      </c>
      <c r="F11" s="80">
        <f>[7]Шаблон!$D11</f>
        <v>999</v>
      </c>
      <c r="G11" s="53">
        <f t="shared" si="1"/>
        <v>120.07211538461537</v>
      </c>
      <c r="H11" s="80">
        <f>'[5]2'!G33</f>
        <v>98</v>
      </c>
      <c r="I11" s="80">
        <f>[7]Шаблон!$F11+[6]Шаблон!$D11</f>
        <v>201</v>
      </c>
      <c r="J11" s="53">
        <f t="shared" si="2"/>
        <v>205.10204081632654</v>
      </c>
      <c r="K11" s="80">
        <f>'[5]2'!J33</f>
        <v>14</v>
      </c>
      <c r="L11" s="80">
        <f>[7]Шаблон!$J11</f>
        <v>15</v>
      </c>
      <c r="M11" s="53">
        <f t="shared" si="3"/>
        <v>107.14285714285714</v>
      </c>
      <c r="N11" s="83">
        <f>'[5]2'!M33</f>
        <v>13</v>
      </c>
      <c r="O11" s="80">
        <f>[7]Шаблон!$K11+[7]Шаблон!$L11+[6]Шаблон!$G11</f>
        <v>33</v>
      </c>
      <c r="P11" s="53">
        <f t="shared" si="4"/>
        <v>253.84615384615384</v>
      </c>
      <c r="Q11" s="93">
        <f>'[5]2'!P33</f>
        <v>779</v>
      </c>
      <c r="R11" s="46">
        <f>'[22]1'!D14</f>
        <v>908</v>
      </c>
      <c r="S11" s="53">
        <f t="shared" si="5"/>
        <v>116.5596919127086</v>
      </c>
      <c r="T11" s="66">
        <f>'[5]2'!R33</f>
        <v>333</v>
      </c>
      <c r="U11" s="46">
        <f>[7]Шаблон!$P11+[6]Шаблон!$M11</f>
        <v>334</v>
      </c>
      <c r="V11" s="53">
        <f t="shared" si="6"/>
        <v>100.30030030030031</v>
      </c>
      <c r="W11" s="80">
        <f>'[5]2'!T33</f>
        <v>332</v>
      </c>
      <c r="X11" s="46">
        <f>[7]Шаблон!$P11</f>
        <v>329</v>
      </c>
      <c r="Y11" s="53">
        <f t="shared" si="7"/>
        <v>99.096385542168676</v>
      </c>
      <c r="Z11" s="80">
        <f>'[5]2'!W33</f>
        <v>300</v>
      </c>
      <c r="AA11" s="46">
        <f>[7]Шаблон!$T11</f>
        <v>155</v>
      </c>
      <c r="AB11" s="53">
        <f t="shared" si="8"/>
        <v>51.666666666666671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'[5]2'!B34</f>
        <v>736</v>
      </c>
      <c r="C12" s="80">
        <f>[6]Шаблон!$M12+[6]Шаблон!$K12-[6]Шаблон!$L12+[7]Шаблон!$D12</f>
        <v>795</v>
      </c>
      <c r="D12" s="53">
        <f t="shared" si="0"/>
        <v>108.01630434782609</v>
      </c>
      <c r="E12" s="80">
        <f>'[5]2'!D34</f>
        <v>721</v>
      </c>
      <c r="F12" s="80">
        <f>[7]Шаблон!$D12</f>
        <v>765</v>
      </c>
      <c r="G12" s="53">
        <f t="shared" si="1"/>
        <v>106.10263522884881</v>
      </c>
      <c r="H12" s="80">
        <f>'[5]2'!G34</f>
        <v>86</v>
      </c>
      <c r="I12" s="80">
        <f>[7]Шаблон!$F12+[6]Шаблон!$D12</f>
        <v>163</v>
      </c>
      <c r="J12" s="53">
        <f t="shared" si="2"/>
        <v>189.53488372093022</v>
      </c>
      <c r="K12" s="80">
        <f>'[5]2'!J34</f>
        <v>20</v>
      </c>
      <c r="L12" s="80">
        <f>[7]Шаблон!$J12</f>
        <v>17</v>
      </c>
      <c r="M12" s="53">
        <f t="shared" si="3"/>
        <v>85</v>
      </c>
      <c r="N12" s="83">
        <f>'[5]2'!M34</f>
        <v>3</v>
      </c>
      <c r="O12" s="80">
        <f>[7]Шаблон!$K12+[7]Шаблон!$L12+[6]Шаблон!$G12</f>
        <v>12</v>
      </c>
      <c r="P12" s="53">
        <f t="shared" si="4"/>
        <v>400</v>
      </c>
      <c r="Q12" s="93">
        <f>'[5]2'!P34</f>
        <v>685</v>
      </c>
      <c r="R12" s="46">
        <f>'[22]1'!D15</f>
        <v>649</v>
      </c>
      <c r="S12" s="53">
        <f t="shared" si="5"/>
        <v>94.744525547445264</v>
      </c>
      <c r="T12" s="66">
        <f>'[5]2'!R34</f>
        <v>267</v>
      </c>
      <c r="U12" s="46">
        <f>[7]Шаблон!$P12+[6]Шаблон!$M12</f>
        <v>260</v>
      </c>
      <c r="V12" s="53">
        <f t="shared" si="6"/>
        <v>97.378277153558059</v>
      </c>
      <c r="W12" s="80">
        <f>'[5]2'!T34</f>
        <v>266</v>
      </c>
      <c r="X12" s="46">
        <f>[7]Шаблон!$P12</f>
        <v>260</v>
      </c>
      <c r="Y12" s="53">
        <f t="shared" si="7"/>
        <v>97.744360902255636</v>
      </c>
      <c r="Z12" s="80">
        <f>'[5]2'!W34</f>
        <v>266</v>
      </c>
      <c r="AA12" s="46">
        <f>[7]Шаблон!$T12</f>
        <v>100</v>
      </c>
      <c r="AB12" s="53">
        <f t="shared" si="8"/>
        <v>37.593984962406012</v>
      </c>
      <c r="AC12" s="29"/>
      <c r="AD12" s="32"/>
    </row>
    <row r="13" spans="1:32" ht="60" customHeight="1" x14ac:dyDescent="0.2">
      <c r="A13" s="35"/>
      <c r="B13" s="71"/>
      <c r="C13" s="71"/>
      <c r="D13" s="35"/>
      <c r="E13" s="36"/>
      <c r="F13" s="35"/>
      <c r="G13" s="35"/>
      <c r="H13" s="35"/>
      <c r="I13" s="35"/>
      <c r="J13" s="35"/>
      <c r="K13" s="38"/>
      <c r="L13" s="38"/>
      <c r="M13" s="3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32" x14ac:dyDescent="0.2">
      <c r="A14" s="39"/>
      <c r="B14" s="73"/>
      <c r="C14" s="73"/>
      <c r="D14" s="39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73"/>
      <c r="D15" s="39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73"/>
      <c r="D16" s="39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B1:M1"/>
    <mergeCell ref="N13:AB13"/>
    <mergeCell ref="X2:Y2"/>
    <mergeCell ref="A3:A5"/>
    <mergeCell ref="E3:G3"/>
    <mergeCell ref="H3:J3"/>
    <mergeCell ref="K3:M3"/>
    <mergeCell ref="N3:P3"/>
    <mergeCell ref="W3:Y3"/>
    <mergeCell ref="D4:D5"/>
    <mergeCell ref="E4:E5"/>
    <mergeCell ref="F4:F5"/>
    <mergeCell ref="G4:G5"/>
    <mergeCell ref="Y4:Y5"/>
    <mergeCell ref="H4:H5"/>
    <mergeCell ref="K4:K5"/>
    <mergeCell ref="B3:D3"/>
    <mergeCell ref="B4:B5"/>
    <mergeCell ref="C4:C5"/>
    <mergeCell ref="Z3:AB3"/>
    <mergeCell ref="Z4:Z5"/>
    <mergeCell ref="AA4:AA5"/>
    <mergeCell ref="AB4:AB5"/>
    <mergeCell ref="L4:L5"/>
    <mergeCell ref="M4:M5"/>
    <mergeCell ref="N4:N5"/>
    <mergeCell ref="I4:I5"/>
    <mergeCell ref="J4:J5"/>
    <mergeCell ref="Z2:AA2"/>
    <mergeCell ref="O4:O5"/>
    <mergeCell ref="P4:P5"/>
    <mergeCell ref="V4:V5"/>
    <mergeCell ref="X4:X5"/>
    <mergeCell ref="X1:Y1"/>
    <mergeCell ref="Q3:S3"/>
    <mergeCell ref="Q4:Q5"/>
    <mergeCell ref="R4:R5"/>
    <mergeCell ref="S4:S5"/>
    <mergeCell ref="W4:W5"/>
    <mergeCell ref="T3:V3"/>
    <mergeCell ref="T4:T5"/>
    <mergeCell ref="U4:U5"/>
  </mergeCells>
  <pageMargins left="0.31496062992125984" right="0.31496062992125984" top="0.35433070866141736" bottom="0.35433070866141736" header="0.31496062992125984" footer="0.31496062992125984"/>
  <pageSetup paperSize="9" scale="89" orientation="landscape" r:id="rId1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8"/>
  <sheetViews>
    <sheetView zoomScale="70" zoomScaleNormal="70" zoomScaleSheetLayoutView="80" workbookViewId="0">
      <selection activeCell="B13" sqref="B13:C14"/>
    </sheetView>
  </sheetViews>
  <sheetFormatPr defaultColWidth="8" defaultRowHeight="12.75" x14ac:dyDescent="0.2"/>
  <cols>
    <col min="1" max="1" width="60.85546875" style="2" customWidth="1"/>
    <col min="2" max="3" width="23.71093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54.75" customHeight="1" x14ac:dyDescent="0.2">
      <c r="A1" s="96" t="s">
        <v>22</v>
      </c>
      <c r="B1" s="96"/>
      <c r="C1" s="96"/>
      <c r="D1" s="96"/>
      <c r="E1" s="96"/>
    </row>
    <row r="2" spans="1:11" s="3" customFormat="1" ht="23.25" customHeight="1" x14ac:dyDescent="0.25">
      <c r="A2" s="101" t="s">
        <v>0</v>
      </c>
      <c r="B2" s="97" t="s">
        <v>65</v>
      </c>
      <c r="C2" s="97" t="s">
        <v>66</v>
      </c>
      <c r="D2" s="99" t="s">
        <v>1</v>
      </c>
      <c r="E2" s="100"/>
    </row>
    <row r="3" spans="1:11" s="3" customFormat="1" ht="42" customHeight="1" x14ac:dyDescent="0.25">
      <c r="A3" s="102"/>
      <c r="B3" s="98"/>
      <c r="C3" s="98"/>
      <c r="D3" s="4" t="s">
        <v>2</v>
      </c>
      <c r="E3" s="5" t="s">
        <v>32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25</v>
      </c>
      <c r="B5" s="55">
        <f>'4'!B7</f>
        <v>1649</v>
      </c>
      <c r="C5" s="54">
        <f>'4'!C7</f>
        <v>1220</v>
      </c>
      <c r="D5" s="48">
        <f t="shared" ref="D5" si="0">C5/B5%</f>
        <v>73.984232868405101</v>
      </c>
      <c r="E5" s="49">
        <f t="shared" ref="E5" si="1">C5-B5</f>
        <v>-429</v>
      </c>
      <c r="K5" s="11"/>
    </row>
    <row r="6" spans="1:11" s="3" customFormat="1" ht="31.5" customHeight="1" x14ac:dyDescent="0.25">
      <c r="A6" s="9" t="s">
        <v>26</v>
      </c>
      <c r="B6" s="54">
        <f>'4'!E7</f>
        <v>1611</v>
      </c>
      <c r="C6" s="54">
        <f>'4'!F7</f>
        <v>1163</v>
      </c>
      <c r="D6" s="48">
        <f t="shared" ref="D6:D10" si="2">C6/B6%</f>
        <v>72.191185599006829</v>
      </c>
      <c r="E6" s="49">
        <f t="shared" ref="E6:E10" si="3">C6-B6</f>
        <v>-448</v>
      </c>
      <c r="K6" s="11"/>
    </row>
    <row r="7" spans="1:11" s="3" customFormat="1" ht="54.75" customHeight="1" x14ac:dyDescent="0.25">
      <c r="A7" s="12" t="s">
        <v>27</v>
      </c>
      <c r="B7" s="54">
        <f>'4'!H7</f>
        <v>150</v>
      </c>
      <c r="C7" s="54">
        <f>'4'!I7</f>
        <v>206</v>
      </c>
      <c r="D7" s="48">
        <f t="shared" si="2"/>
        <v>137.33333333333334</v>
      </c>
      <c r="E7" s="49">
        <f t="shared" si="3"/>
        <v>56</v>
      </c>
      <c r="K7" s="11"/>
    </row>
    <row r="8" spans="1:11" s="3" customFormat="1" ht="35.25" customHeight="1" x14ac:dyDescent="0.25">
      <c r="A8" s="13" t="s">
        <v>28</v>
      </c>
      <c r="B8" s="54">
        <f>'4'!K7</f>
        <v>47</v>
      </c>
      <c r="C8" s="54">
        <f>'4'!L7</f>
        <v>17</v>
      </c>
      <c r="D8" s="48">
        <f t="shared" si="2"/>
        <v>36.170212765957451</v>
      </c>
      <c r="E8" s="49">
        <f t="shared" si="3"/>
        <v>-30</v>
      </c>
      <c r="K8" s="11"/>
    </row>
    <row r="9" spans="1:11" s="3" customFormat="1" ht="45.75" customHeight="1" x14ac:dyDescent="0.25">
      <c r="A9" s="13" t="s">
        <v>15</v>
      </c>
      <c r="B9" s="54">
        <f>'4'!N7</f>
        <v>25</v>
      </c>
      <c r="C9" s="54">
        <f>'4'!O7</f>
        <v>22</v>
      </c>
      <c r="D9" s="48">
        <f t="shared" si="2"/>
        <v>88</v>
      </c>
      <c r="E9" s="49">
        <f t="shared" si="3"/>
        <v>-3</v>
      </c>
      <c r="K9" s="11"/>
    </row>
    <row r="10" spans="1:11" s="3" customFormat="1" ht="55.5" customHeight="1" x14ac:dyDescent="0.25">
      <c r="A10" s="13" t="s">
        <v>29</v>
      </c>
      <c r="B10" s="54">
        <f>'4'!Q7</f>
        <v>1510</v>
      </c>
      <c r="C10" s="54">
        <f>'4'!R7</f>
        <v>1000</v>
      </c>
      <c r="D10" s="48">
        <f t="shared" si="2"/>
        <v>66.225165562913915</v>
      </c>
      <c r="E10" s="49">
        <f t="shared" si="3"/>
        <v>-510</v>
      </c>
      <c r="K10" s="11"/>
    </row>
    <row r="11" spans="1:11" s="3" customFormat="1" ht="12.75" customHeight="1" x14ac:dyDescent="0.25">
      <c r="A11" s="103" t="s">
        <v>4</v>
      </c>
      <c r="B11" s="104"/>
      <c r="C11" s="104"/>
      <c r="D11" s="104"/>
      <c r="E11" s="104"/>
      <c r="K11" s="11"/>
    </row>
    <row r="12" spans="1:11" s="3" customFormat="1" ht="15" customHeight="1" x14ac:dyDescent="0.25">
      <c r="A12" s="105"/>
      <c r="B12" s="106"/>
      <c r="C12" s="106"/>
      <c r="D12" s="106"/>
      <c r="E12" s="106"/>
      <c r="K12" s="11"/>
    </row>
    <row r="13" spans="1:11" s="3" customFormat="1" ht="20.25" customHeight="1" x14ac:dyDescent="0.25">
      <c r="A13" s="101" t="s">
        <v>0</v>
      </c>
      <c r="B13" s="107" t="s">
        <v>67</v>
      </c>
      <c r="C13" s="107" t="s">
        <v>68</v>
      </c>
      <c r="D13" s="99" t="s">
        <v>1</v>
      </c>
      <c r="E13" s="100"/>
      <c r="K13" s="11"/>
    </row>
    <row r="14" spans="1:11" ht="35.25" customHeight="1" x14ac:dyDescent="0.2">
      <c r="A14" s="102"/>
      <c r="B14" s="107"/>
      <c r="C14" s="107"/>
      <c r="D14" s="4" t="s">
        <v>2</v>
      </c>
      <c r="E14" s="5" t="s">
        <v>32</v>
      </c>
      <c r="K14" s="11"/>
    </row>
    <row r="15" spans="1:11" ht="24" customHeight="1" x14ac:dyDescent="0.2">
      <c r="A15" s="9" t="s">
        <v>59</v>
      </c>
      <c r="B15" s="55">
        <f>'4'!T7</f>
        <v>730</v>
      </c>
      <c r="C15" s="55">
        <f>'4'!U7</f>
        <v>327</v>
      </c>
      <c r="D15" s="48">
        <f t="shared" ref="D15" si="4">C15/B15%</f>
        <v>44.794520547945204</v>
      </c>
      <c r="E15" s="49">
        <f t="shared" ref="E15" si="5">C15-B15</f>
        <v>-403</v>
      </c>
      <c r="K15" s="11"/>
    </row>
    <row r="16" spans="1:11" ht="25.5" customHeight="1" x14ac:dyDescent="0.2">
      <c r="A16" s="1" t="s">
        <v>26</v>
      </c>
      <c r="B16" s="55">
        <f>'4'!W7</f>
        <v>703</v>
      </c>
      <c r="C16" s="55">
        <f>'4'!X7</f>
        <v>315</v>
      </c>
      <c r="D16" s="48">
        <f t="shared" ref="D16:D17" si="6">C16/B16%</f>
        <v>44.807965860597434</v>
      </c>
      <c r="E16" s="49">
        <f t="shared" ref="E16:E17" si="7">C16-B16</f>
        <v>-388</v>
      </c>
      <c r="K16" s="11"/>
    </row>
    <row r="17" spans="1:11" ht="33.75" customHeight="1" x14ac:dyDescent="0.2">
      <c r="A17" s="1" t="s">
        <v>30</v>
      </c>
      <c r="B17" s="55">
        <f>'4'!Z7</f>
        <v>607</v>
      </c>
      <c r="C17" s="55">
        <f>'4'!AA7</f>
        <v>134</v>
      </c>
      <c r="D17" s="48">
        <f t="shared" si="6"/>
        <v>22.075782537067543</v>
      </c>
      <c r="E17" s="49">
        <f t="shared" si="7"/>
        <v>-473</v>
      </c>
      <c r="K17" s="11"/>
    </row>
    <row r="18" spans="1:11" ht="57.75" customHeight="1" x14ac:dyDescent="0.2">
      <c r="A18" s="95"/>
      <c r="B18" s="95"/>
      <c r="C18" s="95"/>
      <c r="D18" s="95"/>
      <c r="E18" s="95"/>
    </row>
  </sheetData>
  <mergeCells count="11">
    <mergeCell ref="A18:E18"/>
    <mergeCell ref="A1:E1"/>
    <mergeCell ref="B2:B3"/>
    <mergeCell ref="C2:C3"/>
    <mergeCell ref="D2:E2"/>
    <mergeCell ref="A11:E12"/>
    <mergeCell ref="A13:A14"/>
    <mergeCell ref="B13:B14"/>
    <mergeCell ref="C13:C14"/>
    <mergeCell ref="D13:E13"/>
    <mergeCell ref="A2:A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R8" sqref="R8:R12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9.5703125" style="37" customWidth="1"/>
    <col min="4" max="4" width="6.85546875" style="72" customWidth="1"/>
    <col min="5" max="5" width="9.7109375" style="37" customWidth="1"/>
    <col min="6" max="6" width="8.28515625" style="37" customWidth="1"/>
    <col min="7" max="7" width="7.42578125" style="37" customWidth="1"/>
    <col min="8" max="8" width="8.85546875" style="37" customWidth="1"/>
    <col min="9" max="9" width="8.7109375" style="37" customWidth="1"/>
    <col min="10" max="10" width="7.42578125" style="37" customWidth="1"/>
    <col min="11" max="12" width="8.28515625" style="37" customWidth="1"/>
    <col min="13" max="13" width="9" style="37" customWidth="1"/>
    <col min="14" max="14" width="7.85546875" style="37" customWidth="1"/>
    <col min="15" max="15" width="8.28515625" style="37" customWidth="1"/>
    <col min="16" max="16" width="8.140625" style="37" customWidth="1"/>
    <col min="17" max="17" width="8.42578125" style="37" customWidth="1"/>
    <col min="18" max="19" width="8.140625" style="37" customWidth="1"/>
    <col min="20" max="20" width="8.140625" style="72" customWidth="1"/>
    <col min="21" max="21" width="10.42578125" style="37" customWidth="1"/>
    <col min="22" max="22" width="8" style="72" customWidth="1"/>
    <col min="23" max="23" width="7.140625" style="37" customWidth="1"/>
    <col min="24" max="24" width="8" style="37" customWidth="1"/>
    <col min="25" max="25" width="8.28515625" style="37" customWidth="1"/>
    <col min="26" max="26" width="8.140625" style="37" customWidth="1"/>
    <col min="27" max="27" width="7.5703125" style="37" customWidth="1"/>
    <col min="28" max="16384" width="9.140625" style="37"/>
  </cols>
  <sheetData>
    <row r="1" spans="1:32" s="22" customFormat="1" ht="42" customHeight="1" x14ac:dyDescent="0.35">
      <c r="C1" s="121" t="s">
        <v>70</v>
      </c>
      <c r="D1" s="121"/>
      <c r="E1" s="117"/>
      <c r="F1" s="117"/>
      <c r="G1" s="117"/>
      <c r="H1" s="117"/>
      <c r="I1" s="117"/>
      <c r="J1" s="117"/>
      <c r="K1" s="117"/>
      <c r="L1" s="117"/>
      <c r="M1" s="117"/>
      <c r="N1" s="21"/>
      <c r="O1" s="21"/>
      <c r="P1" s="21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67.5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9.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6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1649</v>
      </c>
      <c r="C7" s="28">
        <f>SUM(C8:C12)</f>
        <v>1220</v>
      </c>
      <c r="D7" s="52">
        <f>IF(B7=0,0,C7/B7)*100</f>
        <v>73.984232868405101</v>
      </c>
      <c r="E7" s="28">
        <f>SUM(E8:E12)</f>
        <v>1611</v>
      </c>
      <c r="F7" s="28">
        <f>SUM(F8:F12)</f>
        <v>1163</v>
      </c>
      <c r="G7" s="52">
        <f>IF(E7=0,0,F7/E7)*100</f>
        <v>72.191185599006829</v>
      </c>
      <c r="H7" s="28">
        <f>SUM(H8:H12)</f>
        <v>150</v>
      </c>
      <c r="I7" s="28">
        <f>SUM(I8:I12)</f>
        <v>206</v>
      </c>
      <c r="J7" s="52">
        <f>IF(H7=0,0,I7/H7)*100</f>
        <v>137.33333333333334</v>
      </c>
      <c r="K7" s="28">
        <f>SUM(K8:K12)</f>
        <v>47</v>
      </c>
      <c r="L7" s="28">
        <f>SUM(L8:L12)</f>
        <v>17</v>
      </c>
      <c r="M7" s="52">
        <f>IF(K7=0,0,L7/K7)*100</f>
        <v>36.170212765957451</v>
      </c>
      <c r="N7" s="28">
        <f>SUM(N8:N12)</f>
        <v>25</v>
      </c>
      <c r="O7" s="82">
        <f>SUM(O8:O12)</f>
        <v>22</v>
      </c>
      <c r="P7" s="52">
        <f>IF(N7=0,0,O7/N7)*100</f>
        <v>88</v>
      </c>
      <c r="Q7" s="28">
        <f>SUM(Q8:Q12)</f>
        <v>1510</v>
      </c>
      <c r="R7" s="28">
        <f>SUM(R8:R12)</f>
        <v>1000</v>
      </c>
      <c r="S7" s="52">
        <f>IF(Q7=0,0,R7/Q7)*100</f>
        <v>66.225165562913915</v>
      </c>
      <c r="T7" s="79">
        <f>SUM(T8:T12)</f>
        <v>730</v>
      </c>
      <c r="U7" s="28">
        <f>SUM(U8:U12)</f>
        <v>327</v>
      </c>
      <c r="V7" s="52">
        <f>IF(T7=0,0,U7/T7)*100</f>
        <v>44.794520547945204</v>
      </c>
      <c r="W7" s="28">
        <f>SUM(W8:W12)</f>
        <v>703</v>
      </c>
      <c r="X7" s="28">
        <f>SUM(X8:X12)</f>
        <v>315</v>
      </c>
      <c r="Y7" s="52">
        <f>IF(W7=0,0,X7/W7)*100</f>
        <v>44.807965860597434</v>
      </c>
      <c r="Z7" s="28">
        <f>SUM(Z8:Z12)</f>
        <v>607</v>
      </c>
      <c r="AA7" s="28">
        <f>SUM(AA8:AA12)</f>
        <v>134</v>
      </c>
      <c r="AB7" s="52">
        <f>IF(Z7=0,0,AA7/Z7)*100</f>
        <v>22.075782537067546</v>
      </c>
      <c r="AC7" s="29"/>
      <c r="AF7" s="33"/>
    </row>
    <row r="8" spans="1:32" s="33" customFormat="1" ht="18" customHeight="1" x14ac:dyDescent="0.25">
      <c r="A8" s="94" t="s">
        <v>60</v>
      </c>
      <c r="B8" s="92">
        <f>'[5]4'!B30</f>
        <v>191</v>
      </c>
      <c r="C8" s="31">
        <f>[8]Шаблон!$M8+[8]Шаблон!$K8-[8]Шаблон!$L8+[9]Шаблон!$D8</f>
        <v>97</v>
      </c>
      <c r="D8" s="53">
        <f t="shared" ref="D8:D12" si="0">IF(B8=0,0,C8/B8)*100</f>
        <v>50.785340314136128</v>
      </c>
      <c r="E8" s="31">
        <f>'[5]4'!D30</f>
        <v>191</v>
      </c>
      <c r="F8" s="31">
        <f>[9]Шаблон!$D8</f>
        <v>96</v>
      </c>
      <c r="G8" s="53">
        <f t="shared" ref="G8:G12" si="1">IF(E8=0,0,F8/E8)*100</f>
        <v>50.261780104712038</v>
      </c>
      <c r="H8" s="31">
        <f>'[5]4'!G30</f>
        <v>16</v>
      </c>
      <c r="I8" s="31">
        <f>[9]Шаблон!$F8+[8]Шаблон!$D8</f>
        <v>24</v>
      </c>
      <c r="J8" s="53">
        <f t="shared" ref="J8:J12" si="2">IF(H8=0,0,I8/H8)*100</f>
        <v>150</v>
      </c>
      <c r="K8" s="31">
        <f>'[5]4'!J30</f>
        <v>3</v>
      </c>
      <c r="L8" s="31">
        <f>[9]Шаблон!$J8</f>
        <v>1</v>
      </c>
      <c r="M8" s="53">
        <f t="shared" ref="M8:M12" si="3">IF(K8=0,0,L8/K8)*100</f>
        <v>33.333333333333329</v>
      </c>
      <c r="N8" s="31">
        <f>'[5]4'!M30</f>
        <v>2</v>
      </c>
      <c r="O8" s="83">
        <f>[9]Шаблон!$K8+[9]Шаблон!$L8+[8]Шаблон!$G8</f>
        <v>10</v>
      </c>
      <c r="P8" s="53">
        <f t="shared" ref="P8:P12" si="4">IF(N8=0,0,O8/N8)*100</f>
        <v>500</v>
      </c>
      <c r="Q8" s="31">
        <f>'[5]4'!P30</f>
        <v>163</v>
      </c>
      <c r="R8" s="46">
        <f>'[22]1'!E11</f>
        <v>79</v>
      </c>
      <c r="S8" s="53">
        <f t="shared" ref="S8:S12" si="5">IF(Q8=0,0,R8/Q8)*100</f>
        <v>48.466257668711656</v>
      </c>
      <c r="T8" s="66">
        <f>'[5]4'!R30</f>
        <v>78</v>
      </c>
      <c r="U8" s="46">
        <f>[8]Шаблон!$M8+[9]Шаблон!$P8</f>
        <v>21</v>
      </c>
      <c r="V8" s="53">
        <f t="shared" ref="V8:V12" si="6">IF(T8=0,0,U8/T8)*100</f>
        <v>26.923076923076923</v>
      </c>
      <c r="W8" s="31">
        <f>'[5]4'!T30</f>
        <v>78</v>
      </c>
      <c r="X8" s="46">
        <f>[9]Шаблон!$P8</f>
        <v>20</v>
      </c>
      <c r="Y8" s="53">
        <f t="shared" ref="Y8:Y12" si="7">IF(W8=0,0,X8/W8)*100</f>
        <v>25.641025641025639</v>
      </c>
      <c r="Z8" s="31">
        <f>'[5]4'!W30</f>
        <v>68</v>
      </c>
      <c r="AA8" s="46">
        <f>[9]Шаблон!$T8</f>
        <v>4</v>
      </c>
      <c r="AB8" s="53">
        <f t="shared" ref="AB8:AB12" si="8">IF(Z8=0,0,AA8/Z8)*100</f>
        <v>5.8823529411764701</v>
      </c>
      <c r="AC8" s="29"/>
      <c r="AD8" s="32"/>
    </row>
    <row r="9" spans="1:32" s="34" customFormat="1" ht="18" customHeight="1" x14ac:dyDescent="0.25">
      <c r="A9" s="94" t="s">
        <v>61</v>
      </c>
      <c r="B9" s="92">
        <f>'[5]4'!B31</f>
        <v>90</v>
      </c>
      <c r="C9" s="80">
        <f>[8]Шаблон!$M9+[8]Шаблон!$K9-[8]Шаблон!$L9+[9]Шаблон!$D9</f>
        <v>70</v>
      </c>
      <c r="D9" s="53">
        <f t="shared" si="0"/>
        <v>77.777777777777786</v>
      </c>
      <c r="E9" s="80">
        <f>'[5]4'!D31</f>
        <v>90</v>
      </c>
      <c r="F9" s="80">
        <f>[9]Шаблон!$D9</f>
        <v>69</v>
      </c>
      <c r="G9" s="53">
        <f t="shared" si="1"/>
        <v>76.666666666666671</v>
      </c>
      <c r="H9" s="80">
        <f>'[5]4'!G31</f>
        <v>5</v>
      </c>
      <c r="I9" s="80">
        <f>[9]Шаблон!$F9+[8]Шаблон!$D9</f>
        <v>12</v>
      </c>
      <c r="J9" s="53">
        <f t="shared" si="2"/>
        <v>240</v>
      </c>
      <c r="K9" s="80">
        <f>'[5]4'!J31</f>
        <v>2</v>
      </c>
      <c r="L9" s="80">
        <f>[9]Шаблон!$J9</f>
        <v>1</v>
      </c>
      <c r="M9" s="53">
        <f t="shared" si="3"/>
        <v>50</v>
      </c>
      <c r="N9" s="80">
        <f>'[5]4'!M31</f>
        <v>4</v>
      </c>
      <c r="O9" s="83">
        <f>[9]Шаблон!$K9+[9]Шаблон!$L9+[8]Шаблон!$G9</f>
        <v>10</v>
      </c>
      <c r="P9" s="53">
        <f t="shared" si="4"/>
        <v>250</v>
      </c>
      <c r="Q9" s="80">
        <f>'[5]4'!P31</f>
        <v>84</v>
      </c>
      <c r="R9" s="46">
        <f>'[22]1'!E12</f>
        <v>50</v>
      </c>
      <c r="S9" s="53">
        <f t="shared" si="5"/>
        <v>59.523809523809526</v>
      </c>
      <c r="T9" s="66">
        <f>'[5]4'!R31</f>
        <v>48</v>
      </c>
      <c r="U9" s="46">
        <f>[8]Шаблон!$M9+[9]Шаблон!$P9</f>
        <v>25</v>
      </c>
      <c r="V9" s="53">
        <f t="shared" si="6"/>
        <v>52.083333333333336</v>
      </c>
      <c r="W9" s="80">
        <f>'[5]4'!T31</f>
        <v>48</v>
      </c>
      <c r="X9" s="46">
        <f>[9]Шаблон!$P9</f>
        <v>25</v>
      </c>
      <c r="Y9" s="53">
        <f t="shared" si="7"/>
        <v>52.083333333333336</v>
      </c>
      <c r="Z9" s="80">
        <f>'[5]4'!W31</f>
        <v>34</v>
      </c>
      <c r="AA9" s="46">
        <f>[9]Шаблон!$T9</f>
        <v>8</v>
      </c>
      <c r="AB9" s="53">
        <f t="shared" si="8"/>
        <v>23.52941176470588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'[5]4'!B32</f>
        <v>709</v>
      </c>
      <c r="C10" s="80">
        <f>[8]Шаблон!$M10+[8]Шаблон!$K10-[8]Шаблон!$L10+[9]Шаблон!$D10</f>
        <v>570</v>
      </c>
      <c r="D10" s="53">
        <f t="shared" si="0"/>
        <v>80.394922425952046</v>
      </c>
      <c r="E10" s="80">
        <f>'[5]4'!D32</f>
        <v>673</v>
      </c>
      <c r="F10" s="80">
        <f>[9]Шаблон!$D10</f>
        <v>536</v>
      </c>
      <c r="G10" s="53">
        <f t="shared" si="1"/>
        <v>79.643387815750373</v>
      </c>
      <c r="H10" s="80">
        <f>'[5]4'!G32</f>
        <v>57</v>
      </c>
      <c r="I10" s="80">
        <f>[9]Шаблон!$F10+[8]Шаблон!$D10</f>
        <v>78</v>
      </c>
      <c r="J10" s="53">
        <f t="shared" si="2"/>
        <v>136.84210526315789</v>
      </c>
      <c r="K10" s="80">
        <f>'[5]4'!J32</f>
        <v>21</v>
      </c>
      <c r="L10" s="80">
        <f>[9]Шаблон!$J10</f>
        <v>11</v>
      </c>
      <c r="M10" s="53">
        <f t="shared" si="3"/>
        <v>52.380952380952387</v>
      </c>
      <c r="N10" s="80">
        <f>'[5]4'!M32</f>
        <v>15</v>
      </c>
      <c r="O10" s="83">
        <f>[9]Шаблон!$K10+[9]Шаблон!$L10+[8]Шаблон!$G10</f>
        <v>0</v>
      </c>
      <c r="P10" s="53">
        <f t="shared" si="4"/>
        <v>0</v>
      </c>
      <c r="Q10" s="80">
        <f>'[5]4'!P32</f>
        <v>642</v>
      </c>
      <c r="R10" s="46">
        <f>'[22]1'!E13</f>
        <v>490</v>
      </c>
      <c r="S10" s="53">
        <f t="shared" si="5"/>
        <v>76.323987538940813</v>
      </c>
      <c r="T10" s="66">
        <f>'[5]4'!R32</f>
        <v>307</v>
      </c>
      <c r="U10" s="46">
        <f>[8]Шаблон!$M10+[9]Шаблон!$P10</f>
        <v>163</v>
      </c>
      <c r="V10" s="53">
        <f t="shared" si="6"/>
        <v>53.094462540716613</v>
      </c>
      <c r="W10" s="80">
        <f>'[5]4'!T32</f>
        <v>280</v>
      </c>
      <c r="X10" s="46">
        <f>[9]Шаблон!$P10</f>
        <v>153</v>
      </c>
      <c r="Y10" s="53">
        <f t="shared" si="7"/>
        <v>54.642857142857139</v>
      </c>
      <c r="Z10" s="80">
        <f>'[5]4'!W32</f>
        <v>238</v>
      </c>
      <c r="AA10" s="46">
        <f>[9]Шаблон!$T10</f>
        <v>65</v>
      </c>
      <c r="AB10" s="53">
        <f t="shared" si="8"/>
        <v>27.310924369747898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'[5]4'!B33</f>
        <v>424</v>
      </c>
      <c r="C11" s="80">
        <f>[8]Шаблон!$M11+[8]Шаблон!$K11-[8]Шаблон!$L11+[9]Шаблон!$D11</f>
        <v>303</v>
      </c>
      <c r="D11" s="53">
        <f t="shared" si="0"/>
        <v>71.462264150943398</v>
      </c>
      <c r="E11" s="80">
        <f>'[5]4'!D33</f>
        <v>424</v>
      </c>
      <c r="F11" s="80">
        <f>[9]Шаблон!$D11</f>
        <v>289</v>
      </c>
      <c r="G11" s="53">
        <f t="shared" si="1"/>
        <v>68.160377358490564</v>
      </c>
      <c r="H11" s="80">
        <f>'[5]4'!G33</f>
        <v>48</v>
      </c>
      <c r="I11" s="80">
        <f>[9]Шаблон!$F11+[8]Шаблон!$D11</f>
        <v>46</v>
      </c>
      <c r="J11" s="53">
        <f t="shared" si="2"/>
        <v>95.833333333333343</v>
      </c>
      <c r="K11" s="80">
        <f>'[5]4'!J33</f>
        <v>11</v>
      </c>
      <c r="L11" s="80">
        <f>[9]Шаблон!$J11</f>
        <v>2</v>
      </c>
      <c r="M11" s="53">
        <f t="shared" si="3"/>
        <v>18.181818181818183</v>
      </c>
      <c r="N11" s="80">
        <f>'[5]4'!M33</f>
        <v>4</v>
      </c>
      <c r="O11" s="83">
        <f>[9]Шаблон!$K11+[9]Шаблон!$L11+[8]Шаблон!$G11</f>
        <v>2</v>
      </c>
      <c r="P11" s="53">
        <f t="shared" si="4"/>
        <v>50</v>
      </c>
      <c r="Q11" s="80">
        <f>'[5]4'!P33</f>
        <v>400</v>
      </c>
      <c r="R11" s="46">
        <f>'[22]1'!E14</f>
        <v>252</v>
      </c>
      <c r="S11" s="53">
        <f t="shared" si="5"/>
        <v>63</v>
      </c>
      <c r="T11" s="66">
        <f>'[5]4'!R33</f>
        <v>183</v>
      </c>
      <c r="U11" s="46">
        <f>[8]Шаблон!$M11+[9]Шаблон!$P11</f>
        <v>78</v>
      </c>
      <c r="V11" s="53">
        <f t="shared" si="6"/>
        <v>42.622950819672127</v>
      </c>
      <c r="W11" s="80">
        <f>'[5]4'!T33</f>
        <v>183</v>
      </c>
      <c r="X11" s="46">
        <f>[9]Шаблон!$P11</f>
        <v>77</v>
      </c>
      <c r="Y11" s="53">
        <f t="shared" si="7"/>
        <v>42.076502732240442</v>
      </c>
      <c r="Z11" s="80">
        <f>'[5]4'!W33</f>
        <v>171</v>
      </c>
      <c r="AA11" s="46">
        <f>[9]Шаблон!$T11</f>
        <v>42</v>
      </c>
      <c r="AB11" s="53">
        <f t="shared" si="8"/>
        <v>24.561403508771928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'[5]4'!B34</f>
        <v>235</v>
      </c>
      <c r="C12" s="80">
        <f>[8]Шаблон!$M12+[8]Шаблон!$K12-[8]Шаблон!$L12+[9]Шаблон!$D12</f>
        <v>180</v>
      </c>
      <c r="D12" s="53">
        <f t="shared" si="0"/>
        <v>76.59574468085107</v>
      </c>
      <c r="E12" s="80">
        <f>'[5]4'!D34</f>
        <v>233</v>
      </c>
      <c r="F12" s="80">
        <f>[9]Шаблон!$D12</f>
        <v>173</v>
      </c>
      <c r="G12" s="53">
        <f t="shared" si="1"/>
        <v>74.248927038626604</v>
      </c>
      <c r="H12" s="80">
        <f>'[5]4'!G34</f>
        <v>24</v>
      </c>
      <c r="I12" s="80">
        <f>[9]Шаблон!$F12+[8]Шаблон!$D12</f>
        <v>46</v>
      </c>
      <c r="J12" s="53">
        <f t="shared" si="2"/>
        <v>191.66666666666669</v>
      </c>
      <c r="K12" s="80">
        <f>'[5]4'!J34</f>
        <v>10</v>
      </c>
      <c r="L12" s="80">
        <f>[9]Шаблон!$J12</f>
        <v>2</v>
      </c>
      <c r="M12" s="53">
        <f t="shared" si="3"/>
        <v>20</v>
      </c>
      <c r="N12" s="80">
        <f>'[5]4'!M34</f>
        <v>0</v>
      </c>
      <c r="O12" s="83">
        <f>[9]Шаблон!$K12+[9]Шаблон!$L12+[8]Шаблон!$G12</f>
        <v>0</v>
      </c>
      <c r="P12" s="53">
        <f t="shared" si="4"/>
        <v>0</v>
      </c>
      <c r="Q12" s="80">
        <f>'[5]4'!P34</f>
        <v>221</v>
      </c>
      <c r="R12" s="46">
        <f>'[22]1'!E15</f>
        <v>129</v>
      </c>
      <c r="S12" s="53">
        <f t="shared" si="5"/>
        <v>58.371040723981906</v>
      </c>
      <c r="T12" s="66">
        <f>'[5]4'!R34</f>
        <v>114</v>
      </c>
      <c r="U12" s="46">
        <f>[8]Шаблон!$M12+[9]Шаблон!$P12</f>
        <v>40</v>
      </c>
      <c r="V12" s="53">
        <f t="shared" si="6"/>
        <v>35.087719298245609</v>
      </c>
      <c r="W12" s="80">
        <f>'[5]4'!T34</f>
        <v>114</v>
      </c>
      <c r="X12" s="46">
        <f>[9]Шаблон!$P12</f>
        <v>40</v>
      </c>
      <c r="Y12" s="53">
        <f t="shared" si="7"/>
        <v>35.087719298245609</v>
      </c>
      <c r="Z12" s="80">
        <f>'[5]4'!W34</f>
        <v>96</v>
      </c>
      <c r="AA12" s="46">
        <f>[9]Шаблон!$T12</f>
        <v>15</v>
      </c>
      <c r="AB12" s="53">
        <f t="shared" si="8"/>
        <v>15.625</v>
      </c>
      <c r="AC12" s="29"/>
      <c r="AD12" s="32"/>
    </row>
    <row r="13" spans="1:32" ht="60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</mergeCells>
  <pageMargins left="0.31496062992125984" right="0.31496062992125984" top="0.35433070866141736" bottom="0.35433070866141736" header="0.31496062992125984" footer="0.31496062992125984"/>
  <pageSetup paperSize="9" scale="91" orientation="landscape" r:id="rId1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B13" sqref="B13:C14"/>
    </sheetView>
  </sheetViews>
  <sheetFormatPr defaultColWidth="8" defaultRowHeight="12.75" x14ac:dyDescent="0.2"/>
  <cols>
    <col min="1" max="1" width="60.85546875" style="2" customWidth="1"/>
    <col min="2" max="2" width="23.7109375" style="2" customWidth="1"/>
    <col min="3" max="3" width="22.57031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62.25" customHeight="1" x14ac:dyDescent="0.2">
      <c r="A1" s="96" t="s">
        <v>54</v>
      </c>
      <c r="B1" s="96"/>
      <c r="C1" s="96"/>
      <c r="D1" s="96"/>
      <c r="E1" s="96"/>
    </row>
    <row r="2" spans="1:11" s="3" customFormat="1" ht="23.25" customHeight="1" x14ac:dyDescent="0.25">
      <c r="A2" s="101" t="s">
        <v>0</v>
      </c>
      <c r="B2" s="97" t="s">
        <v>65</v>
      </c>
      <c r="C2" s="97" t="s">
        <v>66</v>
      </c>
      <c r="D2" s="99" t="s">
        <v>1</v>
      </c>
      <c r="E2" s="100"/>
    </row>
    <row r="3" spans="1:11" s="3" customFormat="1" ht="28.5" customHeight="1" x14ac:dyDescent="0.25">
      <c r="A3" s="102"/>
      <c r="B3" s="98"/>
      <c r="C3" s="98"/>
      <c r="D3" s="4" t="s">
        <v>2</v>
      </c>
      <c r="E3" s="5" t="s">
        <v>32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25</v>
      </c>
      <c r="B5" s="55">
        <f>'6'!B7</f>
        <v>319</v>
      </c>
      <c r="C5" s="54">
        <f>'6'!C7</f>
        <v>107</v>
      </c>
      <c r="D5" s="51">
        <f t="shared" ref="D5" si="0">IF(B5=0,0,C5/B5)*100</f>
        <v>33.542319749216297</v>
      </c>
      <c r="E5" s="49">
        <f t="shared" ref="E5" si="1">C5-B5</f>
        <v>-212</v>
      </c>
      <c r="K5" s="11"/>
    </row>
    <row r="6" spans="1:11" s="3" customFormat="1" ht="31.5" customHeight="1" x14ac:dyDescent="0.25">
      <c r="A6" s="9" t="s">
        <v>26</v>
      </c>
      <c r="B6" s="54">
        <f>'6'!E7</f>
        <v>311</v>
      </c>
      <c r="C6" s="54">
        <f>'6'!F7</f>
        <v>103</v>
      </c>
      <c r="D6" s="51">
        <f t="shared" ref="D6:D10" si="2">IF(B6=0,0,C6/B6)*100</f>
        <v>33.118971061093248</v>
      </c>
      <c r="E6" s="49">
        <f t="shared" ref="E6:E10" si="3">C6-B6</f>
        <v>-208</v>
      </c>
      <c r="K6" s="11"/>
    </row>
    <row r="7" spans="1:11" s="3" customFormat="1" ht="54.75" customHeight="1" x14ac:dyDescent="0.25">
      <c r="A7" s="12" t="s">
        <v>27</v>
      </c>
      <c r="B7" s="54">
        <f>'6'!H7</f>
        <v>88</v>
      </c>
      <c r="C7" s="54">
        <f>'6'!I7</f>
        <v>23</v>
      </c>
      <c r="D7" s="51">
        <f t="shared" si="2"/>
        <v>26.136363636363637</v>
      </c>
      <c r="E7" s="49">
        <f t="shared" si="3"/>
        <v>-65</v>
      </c>
      <c r="K7" s="11"/>
    </row>
    <row r="8" spans="1:11" s="3" customFormat="1" ht="35.25" customHeight="1" x14ac:dyDescent="0.25">
      <c r="A8" s="13" t="s">
        <v>28</v>
      </c>
      <c r="B8" s="54">
        <f>'6'!K7</f>
        <v>4</v>
      </c>
      <c r="C8" s="54">
        <f>'6'!L7</f>
        <v>1</v>
      </c>
      <c r="D8" s="51">
        <f t="shared" si="2"/>
        <v>25</v>
      </c>
      <c r="E8" s="49">
        <f t="shared" si="3"/>
        <v>-3</v>
      </c>
      <c r="K8" s="11"/>
    </row>
    <row r="9" spans="1:11" s="3" customFormat="1" ht="45.75" customHeight="1" x14ac:dyDescent="0.25">
      <c r="A9" s="13" t="s">
        <v>15</v>
      </c>
      <c r="B9" s="54">
        <f>'6'!N7</f>
        <v>9</v>
      </c>
      <c r="C9" s="54">
        <f>'6'!O7</f>
        <v>1</v>
      </c>
      <c r="D9" s="51">
        <f t="shared" si="2"/>
        <v>11.111111111111111</v>
      </c>
      <c r="E9" s="49">
        <f t="shared" si="3"/>
        <v>-8</v>
      </c>
      <c r="K9" s="11"/>
    </row>
    <row r="10" spans="1:11" s="3" customFormat="1" ht="55.5" customHeight="1" x14ac:dyDescent="0.25">
      <c r="A10" s="13" t="s">
        <v>29</v>
      </c>
      <c r="B10" s="54">
        <f>'6'!Q7</f>
        <v>289</v>
      </c>
      <c r="C10" s="54">
        <f>'6'!R7</f>
        <v>61</v>
      </c>
      <c r="D10" s="51">
        <f t="shared" si="2"/>
        <v>21.107266435986158</v>
      </c>
      <c r="E10" s="49">
        <f t="shared" si="3"/>
        <v>-228</v>
      </c>
      <c r="K10" s="11"/>
    </row>
    <row r="11" spans="1:11" s="3" customFormat="1" ht="12.75" customHeight="1" x14ac:dyDescent="0.25">
      <c r="A11" s="103" t="s">
        <v>4</v>
      </c>
      <c r="B11" s="104"/>
      <c r="C11" s="104"/>
      <c r="D11" s="104"/>
      <c r="E11" s="104"/>
      <c r="K11" s="11"/>
    </row>
    <row r="12" spans="1:11" s="3" customFormat="1" ht="15" customHeight="1" x14ac:dyDescent="0.25">
      <c r="A12" s="105"/>
      <c r="B12" s="106"/>
      <c r="C12" s="106"/>
      <c r="D12" s="106"/>
      <c r="E12" s="106"/>
      <c r="K12" s="11"/>
    </row>
    <row r="13" spans="1:11" s="3" customFormat="1" ht="20.25" customHeight="1" x14ac:dyDescent="0.25">
      <c r="A13" s="101" t="s">
        <v>0</v>
      </c>
      <c r="B13" s="107" t="s">
        <v>67</v>
      </c>
      <c r="C13" s="107" t="s">
        <v>68</v>
      </c>
      <c r="D13" s="99" t="s">
        <v>1</v>
      </c>
      <c r="E13" s="100"/>
      <c r="K13" s="11"/>
    </row>
    <row r="14" spans="1:11" ht="35.25" customHeight="1" x14ac:dyDescent="0.2">
      <c r="A14" s="102"/>
      <c r="B14" s="107"/>
      <c r="C14" s="107"/>
      <c r="D14" s="4" t="s">
        <v>2</v>
      </c>
      <c r="E14" s="5" t="s">
        <v>32</v>
      </c>
      <c r="K14" s="11"/>
    </row>
    <row r="15" spans="1:11" ht="24" customHeight="1" x14ac:dyDescent="0.2">
      <c r="A15" s="9" t="s">
        <v>59</v>
      </c>
      <c r="B15" s="55">
        <f>'6'!T7</f>
        <v>55</v>
      </c>
      <c r="C15" s="55">
        <f>'6'!U7</f>
        <v>34</v>
      </c>
      <c r="D15" s="51">
        <f t="shared" ref="D15" si="4">IF(B15=0,0,C15/B15)*100</f>
        <v>61.818181818181813</v>
      </c>
      <c r="E15" s="49">
        <f t="shared" ref="E15" si="5">C15-B15</f>
        <v>-21</v>
      </c>
      <c r="K15" s="11"/>
    </row>
    <row r="16" spans="1:11" ht="25.5" customHeight="1" x14ac:dyDescent="0.2">
      <c r="A16" s="1" t="s">
        <v>26</v>
      </c>
      <c r="B16" s="55">
        <f>'6'!W7</f>
        <v>53</v>
      </c>
      <c r="C16" s="55">
        <f>'6'!X7</f>
        <v>32</v>
      </c>
      <c r="D16" s="48">
        <f t="shared" ref="D16:D17" si="6">C16/B16%</f>
        <v>60.377358490566031</v>
      </c>
      <c r="E16" s="49">
        <f t="shared" ref="E16:E17" si="7">C16-B16</f>
        <v>-21</v>
      </c>
      <c r="K16" s="11"/>
    </row>
    <row r="17" spans="1:11" ht="33.75" customHeight="1" x14ac:dyDescent="0.2">
      <c r="A17" s="1" t="s">
        <v>30</v>
      </c>
      <c r="B17" s="55">
        <f>'6'!Z7</f>
        <v>47</v>
      </c>
      <c r="C17" s="55">
        <f>'6'!AA7</f>
        <v>19</v>
      </c>
      <c r="D17" s="48">
        <f t="shared" si="6"/>
        <v>40.425531914893618</v>
      </c>
      <c r="E17" s="49">
        <f t="shared" si="7"/>
        <v>-28</v>
      </c>
      <c r="K17" s="11"/>
    </row>
    <row r="18" spans="1:11" s="90" customFormat="1" ht="33.75" customHeight="1" x14ac:dyDescent="0.2">
      <c r="A18" s="122" t="s">
        <v>53</v>
      </c>
      <c r="B18" s="122"/>
      <c r="C18" s="122"/>
      <c r="D18" s="122"/>
      <c r="E18" s="122"/>
      <c r="K18" s="91"/>
    </row>
    <row r="19" spans="1:11" ht="60.75" customHeight="1" x14ac:dyDescent="0.2">
      <c r="A19" s="95"/>
      <c r="B19" s="95"/>
      <c r="C19" s="95"/>
      <c r="D19" s="95"/>
      <c r="E19" s="95"/>
    </row>
  </sheetData>
  <mergeCells count="12">
    <mergeCell ref="A1:E1"/>
    <mergeCell ref="A19:E19"/>
    <mergeCell ref="A13:A14"/>
    <mergeCell ref="B13:B14"/>
    <mergeCell ref="C13:C14"/>
    <mergeCell ref="D13:E13"/>
    <mergeCell ref="A18:E18"/>
    <mergeCell ref="A11:E12"/>
    <mergeCell ref="A2:A3"/>
    <mergeCell ref="B2:B3"/>
    <mergeCell ref="C2:C3"/>
    <mergeCell ref="D2:E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9"/>
  <sheetViews>
    <sheetView zoomScale="75" zoomScaleNormal="75" zoomScaleSheetLayoutView="87" workbookViewId="0">
      <pane xSplit="1" ySplit="6" topLeftCell="F7" activePane="bottomRight" state="frozen"/>
      <selection activeCell="D5" sqref="D5:D10"/>
      <selection pane="topRight" activeCell="D5" sqref="D5:D10"/>
      <selection pane="bottomLeft" activeCell="D5" sqref="D5:D10"/>
      <selection pane="bottomRight" activeCell="R8" sqref="R8:R12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11.85546875" style="37" customWidth="1"/>
    <col min="4" max="4" width="8.5703125" style="72" customWidth="1"/>
    <col min="5" max="5" width="10.7109375" style="37" customWidth="1"/>
    <col min="6" max="6" width="10.28515625" style="37" customWidth="1"/>
    <col min="7" max="7" width="7.42578125" style="37" customWidth="1"/>
    <col min="8" max="8" width="10.85546875" style="37" customWidth="1"/>
    <col min="9" max="9" width="10.42578125" style="37" customWidth="1"/>
    <col min="10" max="10" width="8.42578125" style="37" customWidth="1"/>
    <col min="11" max="11" width="10" style="37" customWidth="1"/>
    <col min="12" max="12" width="10.5703125" style="37" customWidth="1"/>
    <col min="13" max="13" width="9" style="37" customWidth="1"/>
    <col min="14" max="14" width="8" style="37" customWidth="1"/>
    <col min="15" max="15" width="7.140625" style="37" customWidth="1"/>
    <col min="16" max="16" width="8.140625" style="37" customWidth="1"/>
    <col min="17" max="17" width="7.7109375" style="37" customWidth="1"/>
    <col min="18" max="18" width="8.7109375" style="37" customWidth="1"/>
    <col min="19" max="19" width="8.140625" style="37" customWidth="1"/>
    <col min="20" max="20" width="9.5703125" style="72" customWidth="1"/>
    <col min="21" max="21" width="10.28515625" style="37" customWidth="1"/>
    <col min="22" max="22" width="8.85546875" style="72" customWidth="1"/>
    <col min="23" max="23" width="7.28515625" style="37" customWidth="1"/>
    <col min="24" max="24" width="8" style="37" customWidth="1"/>
    <col min="25" max="25" width="8.28515625" style="37" customWidth="1"/>
    <col min="26" max="26" width="8" style="37" customWidth="1"/>
    <col min="27" max="27" width="7.7109375" style="37" customWidth="1"/>
    <col min="28" max="16384" width="9.140625" style="37"/>
  </cols>
  <sheetData>
    <row r="1" spans="1:32" s="22" customFormat="1" ht="60.75" customHeight="1" x14ac:dyDescent="0.35">
      <c r="C1" s="123" t="s">
        <v>71</v>
      </c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88"/>
      <c r="O1" s="88"/>
      <c r="P1" s="88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3.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61.5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5.7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6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319</v>
      </c>
      <c r="C7" s="28">
        <f>SUM(C8:C12)</f>
        <v>107</v>
      </c>
      <c r="D7" s="52">
        <f>IF(B7=0,0,C7/B7)*100</f>
        <v>33.542319749216297</v>
      </c>
      <c r="E7" s="28">
        <f>SUM(E8:E12)</f>
        <v>311</v>
      </c>
      <c r="F7" s="28">
        <f>SUM(F8:F12)</f>
        <v>103</v>
      </c>
      <c r="G7" s="52">
        <f>IF(E7=0,0,F7/E7)*100</f>
        <v>33.118971061093248</v>
      </c>
      <c r="H7" s="28">
        <f>SUM(H8:H12)</f>
        <v>88</v>
      </c>
      <c r="I7" s="28">
        <f>SUM(I8:I12)</f>
        <v>23</v>
      </c>
      <c r="J7" s="52">
        <f>IF(H7=0,0,I7/H7)*100</f>
        <v>26.136363636363637</v>
      </c>
      <c r="K7" s="28">
        <f>SUM(K8:K12)</f>
        <v>4</v>
      </c>
      <c r="L7" s="28">
        <f>SUM(L8:L12)</f>
        <v>1</v>
      </c>
      <c r="M7" s="52">
        <f>IF(K7=0,0,L7/K7)*100</f>
        <v>25</v>
      </c>
      <c r="N7" s="28">
        <f>SUM(N8:N12)</f>
        <v>9</v>
      </c>
      <c r="O7" s="28">
        <f>SUM(O8:O12)</f>
        <v>1</v>
      </c>
      <c r="P7" s="52">
        <f>IF(N7=0,0,O7/N7)*100</f>
        <v>11.111111111111111</v>
      </c>
      <c r="Q7" s="28">
        <f>SUM(Q8:Q12)</f>
        <v>289</v>
      </c>
      <c r="R7" s="28">
        <f>SUM(R8:R12)</f>
        <v>61</v>
      </c>
      <c r="S7" s="52">
        <f>IF(Q7=0,0,R7/Q7)*100</f>
        <v>21.107266435986158</v>
      </c>
      <c r="T7" s="79">
        <f>SUM(T8:T12)</f>
        <v>55</v>
      </c>
      <c r="U7" s="28">
        <f>SUM(U8:U12)</f>
        <v>34</v>
      </c>
      <c r="V7" s="52">
        <f>IF(T7=0,0,U7/T7)*100</f>
        <v>61.818181818181813</v>
      </c>
      <c r="W7" s="28">
        <f>SUM(W8:W12)</f>
        <v>53</v>
      </c>
      <c r="X7" s="28">
        <f>SUM(X8:X12)</f>
        <v>32</v>
      </c>
      <c r="Y7" s="52">
        <f>IF(W7=0,0,X7/W7)*100</f>
        <v>60.377358490566039</v>
      </c>
      <c r="Z7" s="28">
        <f>SUM(Z8:Z12)</f>
        <v>47</v>
      </c>
      <c r="AA7" s="28">
        <f>SUM(AA8:AA12)</f>
        <v>19</v>
      </c>
      <c r="AB7" s="52">
        <f>IF(Z7=0,0,AA7/Z7)*100</f>
        <v>40.425531914893611</v>
      </c>
      <c r="AC7" s="29"/>
      <c r="AF7" s="33"/>
    </row>
    <row r="8" spans="1:32" s="33" customFormat="1" ht="18" customHeight="1" x14ac:dyDescent="0.25">
      <c r="A8" s="94" t="s">
        <v>60</v>
      </c>
      <c r="B8" s="92">
        <f>'[5]6'!B30</f>
        <v>3</v>
      </c>
      <c r="C8" s="31">
        <f>[10]Шаблон!$L9+[10]Шаблон!$J9-[10]Шаблон!$K9+'[11]АТО-1'!$B10</f>
        <v>9</v>
      </c>
      <c r="D8" s="53">
        <f t="shared" ref="D8:D12" si="0">IF(B8=0,0,C8/B8)*100</f>
        <v>300</v>
      </c>
      <c r="E8" s="31">
        <f>'[5]6'!D30</f>
        <v>3</v>
      </c>
      <c r="F8" s="31">
        <f>'[11]АТО-1'!$B10</f>
        <v>9</v>
      </c>
      <c r="G8" s="53">
        <f t="shared" ref="G8:G12" si="1">IF(E8=0,0,F8/E8)*100</f>
        <v>300</v>
      </c>
      <c r="H8" s="31">
        <f>'[5]6'!G30</f>
        <v>1</v>
      </c>
      <c r="I8" s="31">
        <f>'[11]АТО-1'!$E10+[10]Шаблон!$D9</f>
        <v>4</v>
      </c>
      <c r="J8" s="53">
        <f t="shared" ref="J8:J12" si="2">IF(H8=0,0,I8/H8)*100</f>
        <v>400</v>
      </c>
      <c r="K8" s="31">
        <f>'[5]6'!J30</f>
        <v>0</v>
      </c>
      <c r="L8" s="31">
        <f>'[11]АТО-1'!$J10</f>
        <v>0</v>
      </c>
      <c r="M8" s="53">
        <f t="shared" ref="M8:M12" si="3">IF(K8=0,0,L8/K8)*100</f>
        <v>0</v>
      </c>
      <c r="N8" s="31">
        <f>'[5]6'!M30</f>
        <v>0</v>
      </c>
      <c r="O8" s="31">
        <f>'[11]АТО-1'!$N10+'[11]АТО-1'!$O10+[10]Шаблон!$G9</f>
        <v>0</v>
      </c>
      <c r="P8" s="53">
        <f t="shared" ref="P8:P12" si="4">IF(N8=0,0,O8/N8)*100</f>
        <v>0</v>
      </c>
      <c r="Q8" s="31">
        <f>'[5]6'!P30</f>
        <v>3</v>
      </c>
      <c r="R8" s="46">
        <f>'[22]1'!M11</f>
        <v>2</v>
      </c>
      <c r="S8" s="53">
        <f t="shared" ref="S8:S12" si="5">IF(Q8=0,0,R8/Q8)*100</f>
        <v>66.666666666666657</v>
      </c>
      <c r="T8" s="66">
        <f>'[5]6'!R30</f>
        <v>1</v>
      </c>
      <c r="U8" s="46">
        <f>[10]Шаблон!$L9+'[11]АТО-1'!$P10</f>
        <v>5</v>
      </c>
      <c r="V8" s="53">
        <f t="shared" ref="V8:V12" si="6">IF(T8=0,0,U8/T8)*100</f>
        <v>500</v>
      </c>
      <c r="W8" s="31">
        <f>'[5]6'!T30</f>
        <v>1</v>
      </c>
      <c r="X8" s="46">
        <f>'[11]АТО-1'!$P10</f>
        <v>5</v>
      </c>
      <c r="Y8" s="53">
        <f t="shared" ref="Y8:Y12" si="7">IF(W8=0,0,X8/W8)*100</f>
        <v>500</v>
      </c>
      <c r="Z8" s="31">
        <f>'[5]6'!W30</f>
        <v>0</v>
      </c>
      <c r="AA8" s="46">
        <f>'[11]АТО-1'!$Q10</f>
        <v>4</v>
      </c>
      <c r="AB8" s="53">
        <f t="shared" ref="AB8:AB12" si="8">IF(Z8=0,0,AA8/Z8)*100</f>
        <v>0</v>
      </c>
      <c r="AC8" s="29"/>
      <c r="AD8" s="32"/>
    </row>
    <row r="9" spans="1:32" s="34" customFormat="1" ht="18" customHeight="1" x14ac:dyDescent="0.25">
      <c r="A9" s="94" t="s">
        <v>61</v>
      </c>
      <c r="B9" s="92">
        <f>'[5]6'!B31</f>
        <v>3</v>
      </c>
      <c r="C9" s="80">
        <f>[10]Шаблон!$L10+[10]Шаблон!$J10-[10]Шаблон!$K10+'[11]АТО-1'!$B11</f>
        <v>5</v>
      </c>
      <c r="D9" s="53">
        <f t="shared" si="0"/>
        <v>166.66666666666669</v>
      </c>
      <c r="E9" s="80">
        <f>'[5]6'!D31</f>
        <v>3</v>
      </c>
      <c r="F9" s="80">
        <f>'[11]АТО-1'!$B11</f>
        <v>5</v>
      </c>
      <c r="G9" s="53">
        <f t="shared" si="1"/>
        <v>166.66666666666669</v>
      </c>
      <c r="H9" s="80">
        <f>'[5]6'!G31</f>
        <v>0</v>
      </c>
      <c r="I9" s="80">
        <f>'[11]АТО-1'!$E11+[10]Шаблон!$D10</f>
        <v>0</v>
      </c>
      <c r="J9" s="53">
        <f t="shared" si="2"/>
        <v>0</v>
      </c>
      <c r="K9" s="80">
        <f>'[5]6'!J31</f>
        <v>0</v>
      </c>
      <c r="L9" s="80">
        <f>'[11]АТО-1'!$J11</f>
        <v>0</v>
      </c>
      <c r="M9" s="53">
        <f t="shared" si="3"/>
        <v>0</v>
      </c>
      <c r="N9" s="80">
        <f>'[5]6'!M31</f>
        <v>0</v>
      </c>
      <c r="O9" s="80">
        <f>'[11]АТО-1'!$N11+'[11]АТО-1'!$O11+[10]Шаблон!$G10</f>
        <v>0</v>
      </c>
      <c r="P9" s="53">
        <f t="shared" si="4"/>
        <v>0</v>
      </c>
      <c r="Q9" s="80">
        <f>'[5]6'!P31</f>
        <v>3</v>
      </c>
      <c r="R9" s="46">
        <f>'[22]1'!M12</f>
        <v>3</v>
      </c>
      <c r="S9" s="53">
        <f t="shared" si="5"/>
        <v>100</v>
      </c>
      <c r="T9" s="66">
        <f>'[5]6'!R31</f>
        <v>1</v>
      </c>
      <c r="U9" s="46">
        <f>[10]Шаблон!$L10+'[11]АТО-1'!$P11</f>
        <v>2</v>
      </c>
      <c r="V9" s="53">
        <f t="shared" si="6"/>
        <v>200</v>
      </c>
      <c r="W9" s="80">
        <f>'[5]6'!T31</f>
        <v>1</v>
      </c>
      <c r="X9" s="46">
        <f>'[11]АТО-1'!$P11</f>
        <v>2</v>
      </c>
      <c r="Y9" s="53">
        <f t="shared" si="7"/>
        <v>200</v>
      </c>
      <c r="Z9" s="80">
        <f>'[5]6'!W31</f>
        <v>1</v>
      </c>
      <c r="AA9" s="46">
        <f>'[11]АТО-1'!$Q11</f>
        <v>2</v>
      </c>
      <c r="AB9" s="53">
        <f t="shared" si="8"/>
        <v>200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'[5]6'!B32</f>
        <v>225</v>
      </c>
      <c r="C10" s="80">
        <f>[10]Шаблон!$L11+[10]Шаблон!$J11-[10]Шаблон!$K11+'[11]АТО-1'!$B12</f>
        <v>71</v>
      </c>
      <c r="D10" s="53">
        <f t="shared" si="0"/>
        <v>31.555555555555554</v>
      </c>
      <c r="E10" s="80">
        <f>'[5]6'!D32</f>
        <v>218</v>
      </c>
      <c r="F10" s="80">
        <f>'[11]АТО-1'!$B12</f>
        <v>68</v>
      </c>
      <c r="G10" s="53">
        <f t="shared" si="1"/>
        <v>31.192660550458719</v>
      </c>
      <c r="H10" s="80">
        <f>'[5]6'!G32</f>
        <v>62</v>
      </c>
      <c r="I10" s="80">
        <f>'[11]АТО-1'!$E12+[10]Шаблон!$D11</f>
        <v>12</v>
      </c>
      <c r="J10" s="53">
        <f t="shared" si="2"/>
        <v>19.35483870967742</v>
      </c>
      <c r="K10" s="80">
        <f>'[5]6'!J32</f>
        <v>2</v>
      </c>
      <c r="L10" s="80">
        <f>'[11]АТО-1'!$J12</f>
        <v>1</v>
      </c>
      <c r="M10" s="53">
        <f t="shared" si="3"/>
        <v>50</v>
      </c>
      <c r="N10" s="80">
        <f>'[5]6'!M32</f>
        <v>8</v>
      </c>
      <c r="O10" s="80">
        <f>'[11]АТО-1'!$N12+'[11]АТО-1'!$O12+[10]Шаблон!$G11</f>
        <v>1</v>
      </c>
      <c r="P10" s="53">
        <f t="shared" si="4"/>
        <v>12.5</v>
      </c>
      <c r="Q10" s="80">
        <f>'[5]6'!P32</f>
        <v>201</v>
      </c>
      <c r="R10" s="46">
        <f>'[22]1'!M13</f>
        <v>45</v>
      </c>
      <c r="S10" s="53">
        <f t="shared" si="5"/>
        <v>22.388059701492537</v>
      </c>
      <c r="T10" s="66">
        <f>'[5]6'!R32</f>
        <v>47</v>
      </c>
      <c r="U10" s="46">
        <f>[10]Шаблон!$L11+'[11]АТО-1'!$P12</f>
        <v>17</v>
      </c>
      <c r="V10" s="53">
        <f t="shared" si="6"/>
        <v>36.170212765957451</v>
      </c>
      <c r="W10" s="80">
        <f>'[5]6'!T32</f>
        <v>45</v>
      </c>
      <c r="X10" s="46">
        <f>'[11]АТО-1'!$P12</f>
        <v>15</v>
      </c>
      <c r="Y10" s="53">
        <f t="shared" si="7"/>
        <v>33.333333333333329</v>
      </c>
      <c r="Z10" s="80">
        <f>'[5]6'!W32</f>
        <v>40</v>
      </c>
      <c r="AA10" s="46">
        <f>'[11]АТО-1'!$Q12</f>
        <v>9</v>
      </c>
      <c r="AB10" s="53">
        <f t="shared" si="8"/>
        <v>22.5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'[5]6'!B33</f>
        <v>43</v>
      </c>
      <c r="C11" s="80">
        <f>[10]Шаблон!$L12+[10]Шаблон!$J12-[10]Шаблон!$K12+'[11]АТО-1'!$B13</f>
        <v>9</v>
      </c>
      <c r="D11" s="53">
        <f t="shared" si="0"/>
        <v>20.930232558139537</v>
      </c>
      <c r="E11" s="80">
        <f>'[5]6'!D33</f>
        <v>43</v>
      </c>
      <c r="F11" s="80">
        <f>'[11]АТО-1'!$B13</f>
        <v>8</v>
      </c>
      <c r="G11" s="53">
        <f t="shared" si="1"/>
        <v>18.604651162790699</v>
      </c>
      <c r="H11" s="80">
        <f>'[5]6'!G33</f>
        <v>18</v>
      </c>
      <c r="I11" s="80">
        <f>'[11]АТО-1'!$E13+[10]Шаблон!$D12</f>
        <v>4</v>
      </c>
      <c r="J11" s="53">
        <f t="shared" si="2"/>
        <v>22.222222222222221</v>
      </c>
      <c r="K11" s="80">
        <f>'[5]6'!J33</f>
        <v>0</v>
      </c>
      <c r="L11" s="80">
        <f>'[11]АТО-1'!$J13</f>
        <v>0</v>
      </c>
      <c r="M11" s="53">
        <f t="shared" si="3"/>
        <v>0</v>
      </c>
      <c r="N11" s="80">
        <f>'[5]6'!M33</f>
        <v>1</v>
      </c>
      <c r="O11" s="80">
        <f>'[11]АТО-1'!$N13+'[11]АТО-1'!$O13+[10]Шаблон!$G12</f>
        <v>0</v>
      </c>
      <c r="P11" s="53">
        <f t="shared" si="4"/>
        <v>0</v>
      </c>
      <c r="Q11" s="80">
        <f>'[5]6'!P33</f>
        <v>39</v>
      </c>
      <c r="R11" s="46">
        <f>'[22]1'!M14</f>
        <v>6</v>
      </c>
      <c r="S11" s="53">
        <f t="shared" si="5"/>
        <v>15.384615384615385</v>
      </c>
      <c r="T11" s="66">
        <f>'[5]6'!R33</f>
        <v>3</v>
      </c>
      <c r="U11" s="46">
        <f>[10]Шаблон!$L12+'[11]АТО-1'!$P13</f>
        <v>1</v>
      </c>
      <c r="V11" s="53">
        <f t="shared" si="6"/>
        <v>33.333333333333329</v>
      </c>
      <c r="W11" s="80">
        <f>'[5]6'!T33</f>
        <v>3</v>
      </c>
      <c r="X11" s="46">
        <f>'[11]АТО-1'!$P13</f>
        <v>1</v>
      </c>
      <c r="Y11" s="53">
        <f t="shared" si="7"/>
        <v>33.333333333333329</v>
      </c>
      <c r="Z11" s="80">
        <f>'[5]6'!W33</f>
        <v>3</v>
      </c>
      <c r="AA11" s="46">
        <f>'[11]АТО-1'!$Q13</f>
        <v>0</v>
      </c>
      <c r="AB11" s="53">
        <f t="shared" si="8"/>
        <v>0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'[5]6'!B34</f>
        <v>45</v>
      </c>
      <c r="C12" s="80">
        <f>[10]Шаблон!$L13+[10]Шаблон!$J13-[10]Шаблон!$K13+'[11]АТО-1'!$B14</f>
        <v>13</v>
      </c>
      <c r="D12" s="53">
        <f t="shared" si="0"/>
        <v>28.888888888888886</v>
      </c>
      <c r="E12" s="80">
        <f>'[5]6'!D34</f>
        <v>44</v>
      </c>
      <c r="F12" s="80">
        <f>'[11]АТО-1'!$B14</f>
        <v>13</v>
      </c>
      <c r="G12" s="53">
        <f t="shared" si="1"/>
        <v>29.545454545454547</v>
      </c>
      <c r="H12" s="80">
        <f>'[5]6'!G34</f>
        <v>7</v>
      </c>
      <c r="I12" s="80">
        <f>'[11]АТО-1'!$E14+[10]Шаблон!$D13</f>
        <v>3</v>
      </c>
      <c r="J12" s="53">
        <f t="shared" si="2"/>
        <v>42.857142857142854</v>
      </c>
      <c r="K12" s="80">
        <f>'[5]6'!J34</f>
        <v>2</v>
      </c>
      <c r="L12" s="80">
        <f>'[11]АТО-1'!$J14</f>
        <v>0</v>
      </c>
      <c r="M12" s="53">
        <f t="shared" si="3"/>
        <v>0</v>
      </c>
      <c r="N12" s="80">
        <f>'[5]6'!M34</f>
        <v>0</v>
      </c>
      <c r="O12" s="80">
        <f>'[11]АТО-1'!$N14+'[11]АТО-1'!$O14+[10]Шаблон!$G13</f>
        <v>0</v>
      </c>
      <c r="P12" s="53">
        <f t="shared" si="4"/>
        <v>0</v>
      </c>
      <c r="Q12" s="80">
        <f>'[5]6'!P34</f>
        <v>43</v>
      </c>
      <c r="R12" s="46">
        <f>'[22]1'!M15</f>
        <v>5</v>
      </c>
      <c r="S12" s="53">
        <f t="shared" si="5"/>
        <v>11.627906976744185</v>
      </c>
      <c r="T12" s="66">
        <f>'[5]6'!R34</f>
        <v>3</v>
      </c>
      <c r="U12" s="46">
        <f>[10]Шаблон!$L13+'[11]АТО-1'!$P14</f>
        <v>9</v>
      </c>
      <c r="V12" s="53">
        <f t="shared" si="6"/>
        <v>300</v>
      </c>
      <c r="W12" s="80">
        <f>'[5]6'!T34</f>
        <v>3</v>
      </c>
      <c r="X12" s="46">
        <f>'[11]АТО-1'!$P14</f>
        <v>9</v>
      </c>
      <c r="Y12" s="53">
        <f t="shared" si="7"/>
        <v>300</v>
      </c>
      <c r="Z12" s="80">
        <f>'[5]6'!W34</f>
        <v>3</v>
      </c>
      <c r="AA12" s="46">
        <f>'[11]АТО-1'!$Q14</f>
        <v>4</v>
      </c>
      <c r="AB12" s="53">
        <f t="shared" si="8"/>
        <v>133.33333333333331</v>
      </c>
      <c r="AC12" s="29"/>
      <c r="AD12" s="32"/>
    </row>
    <row r="13" spans="1:32" s="33" customFormat="1" ht="18" customHeight="1" x14ac:dyDescent="0.25">
      <c r="A13" s="85"/>
      <c r="B13" s="85"/>
      <c r="C13" s="89"/>
      <c r="D13" s="89"/>
      <c r="E13" s="89"/>
      <c r="F13" s="89"/>
      <c r="G13" s="86"/>
      <c r="H13" s="89"/>
      <c r="I13" s="89"/>
      <c r="J13" s="86"/>
      <c r="K13" s="89"/>
      <c r="L13" s="89"/>
      <c r="M13" s="86"/>
      <c r="N13" s="125" t="s">
        <v>55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87"/>
      <c r="AC13" s="29"/>
      <c r="AD13" s="32"/>
    </row>
    <row r="14" spans="1:32" ht="54" customHeight="1" x14ac:dyDescent="0.2">
      <c r="A14" s="35"/>
      <c r="B14" s="71"/>
      <c r="C14" s="35"/>
      <c r="D14" s="71"/>
      <c r="E14" s="36"/>
      <c r="F14" s="35"/>
      <c r="G14" s="35"/>
      <c r="H14" s="35"/>
      <c r="I14" s="35"/>
      <c r="J14" s="35"/>
      <c r="K14" s="38"/>
      <c r="L14" s="38"/>
      <c r="M14" s="3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39"/>
      <c r="B17" s="73"/>
      <c r="C17" s="39"/>
      <c r="D17" s="73"/>
      <c r="E17" s="39"/>
      <c r="F17" s="39"/>
      <c r="G17" s="39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</sheetData>
  <mergeCells count="43">
    <mergeCell ref="N14:AB14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N13:AA13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B22" sqref="B22"/>
    </sheetView>
  </sheetViews>
  <sheetFormatPr defaultColWidth="8" defaultRowHeight="12.75" x14ac:dyDescent="0.2"/>
  <cols>
    <col min="1" max="1" width="60.85546875" style="2" customWidth="1"/>
    <col min="2" max="3" width="23.425781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67.5" customHeight="1" x14ac:dyDescent="0.2">
      <c r="A1" s="96" t="s">
        <v>23</v>
      </c>
      <c r="B1" s="96"/>
      <c r="C1" s="96"/>
      <c r="D1" s="96"/>
      <c r="E1" s="96"/>
    </row>
    <row r="2" spans="1:11" ht="20.25" customHeight="1" x14ac:dyDescent="0.2">
      <c r="A2" s="126" t="s">
        <v>17</v>
      </c>
      <c r="B2" s="126"/>
      <c r="C2" s="126"/>
      <c r="D2" s="126"/>
      <c r="E2" s="12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28.5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24" customHeight="1" x14ac:dyDescent="0.25">
      <c r="A6" s="9" t="s">
        <v>25</v>
      </c>
      <c r="B6" s="55">
        <f>'8'!B7</f>
        <v>628</v>
      </c>
      <c r="C6" s="54">
        <f>'8'!C7</f>
        <v>715</v>
      </c>
      <c r="D6" s="51">
        <f t="shared" ref="D6" si="0">IF(B6=0,0,C6/B6)*100</f>
        <v>113.85350318471336</v>
      </c>
      <c r="E6" s="49">
        <f t="shared" ref="E6" si="1">C6-B6</f>
        <v>87</v>
      </c>
      <c r="K6" s="11"/>
    </row>
    <row r="7" spans="1:11" s="3" customFormat="1" ht="31.5" customHeight="1" x14ac:dyDescent="0.25">
      <c r="A7" s="9" t="s">
        <v>26</v>
      </c>
      <c r="B7" s="54">
        <f>'8'!E7</f>
        <v>601</v>
      </c>
      <c r="C7" s="54">
        <f>'8'!F7</f>
        <v>653</v>
      </c>
      <c r="D7" s="51">
        <f t="shared" ref="D7:D11" si="2">IF(B7=0,0,C7/B7)*100</f>
        <v>108.65224625623959</v>
      </c>
      <c r="E7" s="49">
        <f t="shared" ref="E7:E11" si="3">C7-B7</f>
        <v>52</v>
      </c>
      <c r="K7" s="11"/>
    </row>
    <row r="8" spans="1:11" s="3" customFormat="1" ht="54.75" customHeight="1" x14ac:dyDescent="0.25">
      <c r="A8" s="12" t="s">
        <v>27</v>
      </c>
      <c r="B8" s="54">
        <f>'8'!H7</f>
        <v>93</v>
      </c>
      <c r="C8" s="54">
        <f>'8'!I7</f>
        <v>161</v>
      </c>
      <c r="D8" s="51">
        <f t="shared" si="2"/>
        <v>173.11827956989248</v>
      </c>
      <c r="E8" s="49">
        <f t="shared" si="3"/>
        <v>68</v>
      </c>
      <c r="K8" s="11"/>
    </row>
    <row r="9" spans="1:11" s="3" customFormat="1" ht="35.25" customHeight="1" x14ac:dyDescent="0.25">
      <c r="A9" s="13" t="s">
        <v>28</v>
      </c>
      <c r="B9" s="54">
        <f>'8'!K7</f>
        <v>3</v>
      </c>
      <c r="C9" s="54">
        <f>'8'!L7</f>
        <v>14</v>
      </c>
      <c r="D9" s="51">
        <f t="shared" si="2"/>
        <v>466.66666666666669</v>
      </c>
      <c r="E9" s="49">
        <f t="shared" si="3"/>
        <v>11</v>
      </c>
      <c r="K9" s="11"/>
    </row>
    <row r="10" spans="1:11" s="3" customFormat="1" ht="45.75" customHeight="1" x14ac:dyDescent="0.25">
      <c r="A10" s="13" t="s">
        <v>15</v>
      </c>
      <c r="B10" s="54">
        <f>'8'!N7</f>
        <v>9</v>
      </c>
      <c r="C10" s="54">
        <f>'8'!O7</f>
        <v>10</v>
      </c>
      <c r="D10" s="51">
        <f t="shared" si="2"/>
        <v>111.11111111111111</v>
      </c>
      <c r="E10" s="49">
        <f t="shared" si="3"/>
        <v>1</v>
      </c>
      <c r="K10" s="11"/>
    </row>
    <row r="11" spans="1:11" s="3" customFormat="1" ht="55.5" customHeight="1" x14ac:dyDescent="0.25">
      <c r="A11" s="13" t="s">
        <v>29</v>
      </c>
      <c r="B11" s="54">
        <f>'8'!Q7</f>
        <v>581</v>
      </c>
      <c r="C11" s="54">
        <f>'8'!R7</f>
        <v>554</v>
      </c>
      <c r="D11" s="51">
        <f t="shared" si="2"/>
        <v>95.352839931153184</v>
      </c>
      <c r="E11" s="49">
        <f t="shared" si="3"/>
        <v>-27</v>
      </c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2.75" customHeight="1" x14ac:dyDescent="0.25">
      <c r="A13" s="105"/>
      <c r="B13" s="106"/>
      <c r="C13" s="106"/>
      <c r="D13" s="106"/>
      <c r="E13" s="106"/>
      <c r="K13" s="11"/>
    </row>
    <row r="14" spans="1:11" s="3" customFormat="1" ht="20.25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59</v>
      </c>
      <c r="B16" s="55">
        <f>'8'!T7</f>
        <v>345</v>
      </c>
      <c r="C16" s="55">
        <f>'8'!U7</f>
        <v>193</v>
      </c>
      <c r="D16" s="48">
        <f t="shared" ref="D16" si="4">C16/B16%</f>
        <v>55.942028985507243</v>
      </c>
      <c r="E16" s="49">
        <f t="shared" ref="E16" si="5">C16-B16</f>
        <v>-152</v>
      </c>
      <c r="K16" s="11"/>
    </row>
    <row r="17" spans="1:11" ht="25.5" customHeight="1" x14ac:dyDescent="0.2">
      <c r="A17" s="1" t="s">
        <v>26</v>
      </c>
      <c r="B17" s="55">
        <f>'8'!W7</f>
        <v>340</v>
      </c>
      <c r="C17" s="55">
        <f>'8'!X7</f>
        <v>172</v>
      </c>
      <c r="D17" s="48">
        <f t="shared" ref="D17:D18" si="6">C17/B17%</f>
        <v>50.588235294117645</v>
      </c>
      <c r="E17" s="49">
        <f t="shared" ref="E17:E18" si="7">C17-B17</f>
        <v>-168</v>
      </c>
      <c r="K17" s="11"/>
    </row>
    <row r="18" spans="1:11" ht="33.75" customHeight="1" x14ac:dyDescent="0.2">
      <c r="A18" s="1" t="s">
        <v>30</v>
      </c>
      <c r="B18" s="55">
        <f>'8'!Z7</f>
        <v>289</v>
      </c>
      <c r="C18" s="55">
        <f>'8'!AA7</f>
        <v>69</v>
      </c>
      <c r="D18" s="48">
        <f t="shared" si="6"/>
        <v>23.875432525951556</v>
      </c>
      <c r="E18" s="49">
        <f t="shared" si="7"/>
        <v>-220</v>
      </c>
      <c r="K18" s="11"/>
    </row>
    <row r="19" spans="1:11" ht="62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D8" sqref="D8"/>
      <selection pane="topRight" activeCell="D8" sqref="D8"/>
      <selection pane="bottomLeft" activeCell="D8" sqref="D8"/>
      <selection pane="bottomRight" activeCell="B28" sqref="B28"/>
    </sheetView>
  </sheetViews>
  <sheetFormatPr defaultRowHeight="14.25" x14ac:dyDescent="0.2"/>
  <cols>
    <col min="1" max="1" width="31.28515625" style="37" customWidth="1"/>
    <col min="2" max="2" width="10.85546875" style="72" customWidth="1"/>
    <col min="3" max="3" width="9.85546875" style="37" customWidth="1"/>
    <col min="4" max="4" width="8.7109375" style="72" customWidth="1"/>
    <col min="5" max="5" width="9.85546875" style="37" customWidth="1"/>
    <col min="6" max="6" width="10.42578125" style="37" customWidth="1"/>
    <col min="7" max="7" width="7.42578125" style="37" customWidth="1"/>
    <col min="8" max="8" width="12.140625" style="37" customWidth="1"/>
    <col min="9" max="9" width="10.42578125" style="37" customWidth="1"/>
    <col min="10" max="10" width="9" style="37" customWidth="1"/>
    <col min="11" max="11" width="11.42578125" style="37" customWidth="1"/>
    <col min="12" max="12" width="11.5703125" style="37" customWidth="1"/>
    <col min="13" max="13" width="10.28515625" style="37" customWidth="1"/>
    <col min="14" max="14" width="8.5703125" style="37" customWidth="1"/>
    <col min="15" max="15" width="7.140625" style="37" customWidth="1"/>
    <col min="16" max="16" width="8.140625" style="37" customWidth="1"/>
    <col min="17" max="17" width="7.5703125" style="37" customWidth="1"/>
    <col min="18" max="18" width="8" style="37" customWidth="1"/>
    <col min="19" max="19" width="8.140625" style="37" customWidth="1"/>
    <col min="20" max="20" width="9.28515625" style="72" customWidth="1"/>
    <col min="21" max="21" width="10.7109375" style="37" customWidth="1"/>
    <col min="22" max="22" width="7.140625" style="72" customWidth="1"/>
    <col min="23" max="23" width="8.28515625" style="37" customWidth="1"/>
    <col min="24" max="24" width="7.28515625" style="37" customWidth="1"/>
    <col min="25" max="25" width="8.28515625" style="37" customWidth="1"/>
    <col min="26" max="26" width="8" style="37" customWidth="1"/>
    <col min="27" max="27" width="7.85546875" style="37" customWidth="1"/>
    <col min="28" max="16384" width="9.140625" style="37"/>
  </cols>
  <sheetData>
    <row r="1" spans="1:32" s="22" customFormat="1" ht="55.5" customHeight="1" x14ac:dyDescent="0.35">
      <c r="C1" s="127" t="s">
        <v>72</v>
      </c>
      <c r="D1" s="127"/>
      <c r="E1" s="117"/>
      <c r="F1" s="117"/>
      <c r="G1" s="117"/>
      <c r="H1" s="117"/>
      <c r="I1" s="117"/>
      <c r="J1" s="117"/>
      <c r="K1" s="117"/>
      <c r="L1" s="117"/>
      <c r="M1" s="117"/>
      <c r="N1" s="21"/>
      <c r="O1" s="21"/>
      <c r="P1" s="21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3.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63.75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4.2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6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628</v>
      </c>
      <c r="C7" s="28">
        <f>SUM(C8:C12)</f>
        <v>715</v>
      </c>
      <c r="D7" s="52">
        <f>IF(B7=0,0,C7/B7)*100</f>
        <v>113.85350318471336</v>
      </c>
      <c r="E7" s="28">
        <f>SUM(E8:E12)</f>
        <v>601</v>
      </c>
      <c r="F7" s="28">
        <f>SUM(F8:F12)</f>
        <v>653</v>
      </c>
      <c r="G7" s="52">
        <f>IF(E7=0,0,F7/E7)*100</f>
        <v>108.65224625623959</v>
      </c>
      <c r="H7" s="82">
        <f>SUM(H8:H12)</f>
        <v>93</v>
      </c>
      <c r="I7" s="28">
        <f>SUM(I8:I12)</f>
        <v>161</v>
      </c>
      <c r="J7" s="52">
        <f>IF(H7=0,0,I7/H7)*100</f>
        <v>173.11827956989248</v>
      </c>
      <c r="K7" s="28">
        <f>SUM(K8:K12)</f>
        <v>3</v>
      </c>
      <c r="L7" s="28">
        <f>SUM(L8:L12)</f>
        <v>14</v>
      </c>
      <c r="M7" s="52">
        <f>IF(K7=0,0,L7/K7)*100</f>
        <v>466.66666666666669</v>
      </c>
      <c r="N7" s="28">
        <f>SUM(N8:N12)</f>
        <v>9</v>
      </c>
      <c r="O7" s="28">
        <f>SUM(O8:O12)</f>
        <v>10</v>
      </c>
      <c r="P7" s="52">
        <f>IF(N7=0,0,O7/N7)*100</f>
        <v>111.11111111111111</v>
      </c>
      <c r="Q7" s="28">
        <f>SUM(Q8:Q12)</f>
        <v>581</v>
      </c>
      <c r="R7" s="28">
        <f>SUM(R8:R12)</f>
        <v>554</v>
      </c>
      <c r="S7" s="52">
        <f>IF(Q7=0,0,R7/Q7)*100</f>
        <v>95.352839931153184</v>
      </c>
      <c r="T7" s="79">
        <f>SUM(T8:T12)</f>
        <v>345</v>
      </c>
      <c r="U7" s="28">
        <f>SUM(U8:U12)</f>
        <v>193</v>
      </c>
      <c r="V7" s="52">
        <f>IF(T7=0,0,U7/T7)*100</f>
        <v>55.942028985507243</v>
      </c>
      <c r="W7" s="28">
        <f>SUM(W8:W12)</f>
        <v>340</v>
      </c>
      <c r="X7" s="28">
        <f>SUM(X8:X12)</f>
        <v>172</v>
      </c>
      <c r="Y7" s="52">
        <f>IF(W7=0,0,X7/W7)*100</f>
        <v>50.588235294117645</v>
      </c>
      <c r="Z7" s="28">
        <f>SUM(Z8:Z12)</f>
        <v>289</v>
      </c>
      <c r="AA7" s="28">
        <f>SUM(AA8:AA12)</f>
        <v>69</v>
      </c>
      <c r="AB7" s="52">
        <f>IF(Z7=0,0,AA7/Z7)*100</f>
        <v>23.875432525951556</v>
      </c>
      <c r="AC7" s="29"/>
      <c r="AF7" s="33"/>
    </row>
    <row r="8" spans="1:32" s="33" customFormat="1" ht="18" customHeight="1" x14ac:dyDescent="0.25">
      <c r="A8" s="94" t="s">
        <v>60</v>
      </c>
      <c r="B8" s="92">
        <f>'[5]8'!B30</f>
        <v>80</v>
      </c>
      <c r="C8" s="31">
        <f>[12]VPO7!$L9+[12]VPO7!$J9-[12]VPO7!$K9+[13]VPO1!$B10</f>
        <v>91</v>
      </c>
      <c r="D8" s="53">
        <f t="shared" ref="D8:D12" si="0">IF(B8=0,0,C8/B8)*100</f>
        <v>113.75</v>
      </c>
      <c r="E8" s="56">
        <f>'[5]8'!D30</f>
        <v>80</v>
      </c>
      <c r="F8" s="31">
        <f>[13]VPO1!$B10</f>
        <v>80</v>
      </c>
      <c r="G8" s="53">
        <f t="shared" ref="G8:G12" si="1">IF(E8=0,0,F8/E8)*100</f>
        <v>100</v>
      </c>
      <c r="H8" s="56">
        <f>'[5]8'!G30</f>
        <v>10</v>
      </c>
      <c r="I8" s="31">
        <f>[13]VPO1!$E10+[12]VPO7!$D9</f>
        <v>17</v>
      </c>
      <c r="J8" s="53">
        <f t="shared" ref="J8:J12" si="2">IF(H8=0,0,I8/H8)*100</f>
        <v>170</v>
      </c>
      <c r="K8" s="56">
        <f>'[5]8'!J30</f>
        <v>0</v>
      </c>
      <c r="L8" s="31">
        <f>[13]VPO1!$N10</f>
        <v>2</v>
      </c>
      <c r="M8" s="53">
        <f t="shared" ref="M8:M12" si="3">IF(K8=0,0,L8/K8)*100</f>
        <v>0</v>
      </c>
      <c r="N8" s="56">
        <f>'[5]8'!M30</f>
        <v>2</v>
      </c>
      <c r="O8" s="31">
        <f>[13]VPO1!$R10+[13]VPO1!$S10+[12]VPO7!$G9</f>
        <v>4</v>
      </c>
      <c r="P8" s="53">
        <f t="shared" ref="P8:P12" si="4">IF(N8=0,0,O8/N8)*100</f>
        <v>200</v>
      </c>
      <c r="Q8" s="31">
        <f>'[5]8'!P30</f>
        <v>76</v>
      </c>
      <c r="R8" s="46">
        <f>'[22]1'!L11</f>
        <v>69</v>
      </c>
      <c r="S8" s="53">
        <f t="shared" ref="S8:S12" si="5">IF(Q8=0,0,R8/Q8)*100</f>
        <v>90.789473684210535</v>
      </c>
      <c r="T8" s="66">
        <f>'[5]8'!R30</f>
        <v>51</v>
      </c>
      <c r="U8" s="46">
        <f>[12]VPO7!$L9+[13]VPO1!$T10</f>
        <v>21</v>
      </c>
      <c r="V8" s="53">
        <f t="shared" ref="V8:V12" si="6">IF(T8=0,0,U8/T8)*100</f>
        <v>41.17647058823529</v>
      </c>
      <c r="W8" s="31">
        <f>'[5]8'!T30</f>
        <v>51</v>
      </c>
      <c r="X8" s="46">
        <f>[13]VPO1!$T10</f>
        <v>20</v>
      </c>
      <c r="Y8" s="53">
        <f t="shared" ref="Y8:Y12" si="7">IF(W8=0,0,X8/W8)*100</f>
        <v>39.215686274509807</v>
      </c>
      <c r="Z8" s="31">
        <f>'[5]8'!W30</f>
        <v>44</v>
      </c>
      <c r="AA8" s="46">
        <f>[13]VPO1!$U10</f>
        <v>10</v>
      </c>
      <c r="AB8" s="53">
        <f t="shared" ref="AB8:AB12" si="8">IF(Z8=0,0,AA8/Z8)*100</f>
        <v>22.727272727272727</v>
      </c>
      <c r="AC8" s="29"/>
      <c r="AD8" s="32"/>
    </row>
    <row r="9" spans="1:32" s="34" customFormat="1" ht="18" customHeight="1" x14ac:dyDescent="0.25">
      <c r="A9" s="94" t="s">
        <v>61</v>
      </c>
      <c r="B9" s="92">
        <f>'[5]8'!B31</f>
        <v>46</v>
      </c>
      <c r="C9" s="80">
        <f>[12]VPO7!$L10+[12]VPO7!$J10-[12]VPO7!$K10+[13]VPO1!$B11</f>
        <v>128</v>
      </c>
      <c r="D9" s="53">
        <f t="shared" si="0"/>
        <v>278.26086956521738</v>
      </c>
      <c r="E9" s="56">
        <f>'[5]8'!D31</f>
        <v>45</v>
      </c>
      <c r="F9" s="80">
        <f>[13]VPO1!$B11</f>
        <v>118</v>
      </c>
      <c r="G9" s="53">
        <f t="shared" si="1"/>
        <v>262.22222222222223</v>
      </c>
      <c r="H9" s="56">
        <f>'[5]8'!G31</f>
        <v>5</v>
      </c>
      <c r="I9" s="80">
        <f>[13]VPO1!$E11+[12]VPO7!$D10</f>
        <v>16</v>
      </c>
      <c r="J9" s="53">
        <f t="shared" si="2"/>
        <v>320</v>
      </c>
      <c r="K9" s="56">
        <f>'[5]8'!J31</f>
        <v>0</v>
      </c>
      <c r="L9" s="80">
        <f>[13]VPO1!$N11</f>
        <v>0</v>
      </c>
      <c r="M9" s="53">
        <f t="shared" si="3"/>
        <v>0</v>
      </c>
      <c r="N9" s="56">
        <f>'[5]8'!M31</f>
        <v>0</v>
      </c>
      <c r="O9" s="80">
        <f>[13]VPO1!$R11+[13]VPO1!$S11+[12]VPO7!$G10</f>
        <v>5</v>
      </c>
      <c r="P9" s="53">
        <f t="shared" si="4"/>
        <v>0</v>
      </c>
      <c r="Q9" s="80">
        <f>'[5]8'!P31</f>
        <v>43</v>
      </c>
      <c r="R9" s="46">
        <f>'[22]1'!L12</f>
        <v>100</v>
      </c>
      <c r="S9" s="53">
        <f t="shared" si="5"/>
        <v>232.55813953488374</v>
      </c>
      <c r="T9" s="66">
        <f>'[5]8'!R31</f>
        <v>34</v>
      </c>
      <c r="U9" s="46">
        <f>[12]VPO7!$L10+[13]VPO1!$T11</f>
        <v>71</v>
      </c>
      <c r="V9" s="53">
        <f t="shared" si="6"/>
        <v>208.82352941176472</v>
      </c>
      <c r="W9" s="80">
        <f>'[5]8'!T31</f>
        <v>33</v>
      </c>
      <c r="X9" s="46">
        <f>[13]VPO1!$T11</f>
        <v>65</v>
      </c>
      <c r="Y9" s="53">
        <f t="shared" si="7"/>
        <v>196.96969696969697</v>
      </c>
      <c r="Z9" s="80">
        <f>'[5]8'!W31</f>
        <v>28</v>
      </c>
      <c r="AA9" s="46">
        <f>[13]VPO1!$U11</f>
        <v>19</v>
      </c>
      <c r="AB9" s="53">
        <f t="shared" si="8"/>
        <v>67.857142857142861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'[5]8'!B32</f>
        <v>168</v>
      </c>
      <c r="C10" s="80">
        <f>[12]VPO7!$L11+[12]VPO7!$J11-[12]VPO7!$K11+[13]VPO1!$B12</f>
        <v>213</v>
      </c>
      <c r="D10" s="53">
        <f t="shared" si="0"/>
        <v>126.78571428571428</v>
      </c>
      <c r="E10" s="56">
        <f>'[5]8'!D32</f>
        <v>153</v>
      </c>
      <c r="F10" s="80">
        <f>[13]VPO1!$B12</f>
        <v>186</v>
      </c>
      <c r="G10" s="53">
        <f t="shared" si="1"/>
        <v>121.56862745098039</v>
      </c>
      <c r="H10" s="56">
        <f>'[5]8'!G32</f>
        <v>22</v>
      </c>
      <c r="I10" s="80">
        <f>[13]VPO1!$E12+[12]VPO7!$D11</f>
        <v>51</v>
      </c>
      <c r="J10" s="53">
        <f t="shared" si="2"/>
        <v>231.81818181818184</v>
      </c>
      <c r="K10" s="56">
        <f>'[5]8'!J32</f>
        <v>2</v>
      </c>
      <c r="L10" s="80">
        <f>[13]VPO1!$N12</f>
        <v>9</v>
      </c>
      <c r="M10" s="53">
        <f t="shared" si="3"/>
        <v>450</v>
      </c>
      <c r="N10" s="56">
        <f>'[5]8'!M32</f>
        <v>3</v>
      </c>
      <c r="O10" s="80">
        <f>[13]VPO1!$R12+[13]VPO1!$S12+[12]VPO7!$G11</f>
        <v>0</v>
      </c>
      <c r="P10" s="53">
        <f t="shared" si="4"/>
        <v>0</v>
      </c>
      <c r="Q10" s="80">
        <f>'[5]8'!P32</f>
        <v>144</v>
      </c>
      <c r="R10" s="46">
        <f>'[22]1'!L13</f>
        <v>171</v>
      </c>
      <c r="S10" s="53">
        <f t="shared" si="5"/>
        <v>118.75</v>
      </c>
      <c r="T10" s="66">
        <f>'[5]8'!R32</f>
        <v>85</v>
      </c>
      <c r="U10" s="46">
        <f>[12]VPO7!$L11+[13]VPO1!$T12</f>
        <v>55</v>
      </c>
      <c r="V10" s="53">
        <f t="shared" si="6"/>
        <v>64.705882352941174</v>
      </c>
      <c r="W10" s="80">
        <f>'[5]8'!T32</f>
        <v>82</v>
      </c>
      <c r="X10" s="46">
        <f>[13]VPO1!$T12</f>
        <v>44</v>
      </c>
      <c r="Y10" s="53">
        <f t="shared" si="7"/>
        <v>53.658536585365859</v>
      </c>
      <c r="Z10" s="80">
        <f>'[5]8'!W32</f>
        <v>63</v>
      </c>
      <c r="AA10" s="46">
        <f>[13]VPO1!$U12</f>
        <v>21</v>
      </c>
      <c r="AB10" s="53">
        <f t="shared" si="8"/>
        <v>33.333333333333329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'[5]8'!B33</f>
        <v>139</v>
      </c>
      <c r="C11" s="80">
        <f>[12]VPO7!$L12+[12]VPO7!$J12-[12]VPO7!$K12+[13]VPO1!$B13</f>
        <v>125</v>
      </c>
      <c r="D11" s="53">
        <f t="shared" si="0"/>
        <v>89.928057553956833</v>
      </c>
      <c r="E11" s="56">
        <f>'[5]8'!D33</f>
        <v>136</v>
      </c>
      <c r="F11" s="80">
        <f>[13]VPO1!$B13</f>
        <v>124</v>
      </c>
      <c r="G11" s="53">
        <f t="shared" si="1"/>
        <v>91.17647058823529</v>
      </c>
      <c r="H11" s="56">
        <f>'[5]8'!G33</f>
        <v>26</v>
      </c>
      <c r="I11" s="80">
        <f>[13]VPO1!$E13+[12]VPO7!$D12</f>
        <v>33</v>
      </c>
      <c r="J11" s="53">
        <f t="shared" si="2"/>
        <v>126.92307692307692</v>
      </c>
      <c r="K11" s="56">
        <f>'[5]8'!J33</f>
        <v>0</v>
      </c>
      <c r="L11" s="80">
        <f>[13]VPO1!$N13</f>
        <v>0</v>
      </c>
      <c r="M11" s="53">
        <f t="shared" si="3"/>
        <v>0</v>
      </c>
      <c r="N11" s="56">
        <f>'[5]8'!M33</f>
        <v>1</v>
      </c>
      <c r="O11" s="80">
        <f>[13]VPO1!$R13+[13]VPO1!$S13+[12]VPO7!$G12</f>
        <v>0</v>
      </c>
      <c r="P11" s="53">
        <f t="shared" si="4"/>
        <v>0</v>
      </c>
      <c r="Q11" s="80">
        <f>'[5]8'!P33</f>
        <v>135</v>
      </c>
      <c r="R11" s="46">
        <f>'[22]1'!L14</f>
        <v>100</v>
      </c>
      <c r="S11" s="53">
        <f t="shared" si="5"/>
        <v>74.074074074074076</v>
      </c>
      <c r="T11" s="66">
        <f>'[5]8'!R33</f>
        <v>76</v>
      </c>
      <c r="U11" s="46">
        <f>[12]VPO7!$L12+[13]VPO1!$T13</f>
        <v>16</v>
      </c>
      <c r="V11" s="53">
        <f t="shared" si="6"/>
        <v>21.052631578947366</v>
      </c>
      <c r="W11" s="80">
        <f>'[5]8'!T33</f>
        <v>76</v>
      </c>
      <c r="X11" s="46">
        <f>[13]VPO1!$T13</f>
        <v>16</v>
      </c>
      <c r="Y11" s="53">
        <f t="shared" si="7"/>
        <v>21.052631578947366</v>
      </c>
      <c r="Z11" s="80">
        <f>'[5]8'!W33</f>
        <v>72</v>
      </c>
      <c r="AA11" s="46">
        <f>[13]VPO1!$U13</f>
        <v>7</v>
      </c>
      <c r="AB11" s="53">
        <f t="shared" si="8"/>
        <v>9.7222222222222232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'[5]8'!B34</f>
        <v>195</v>
      </c>
      <c r="C12" s="80">
        <f>[12]VPO7!$L13+[12]VPO7!$J13-[12]VPO7!$K13+[13]VPO1!$B14</f>
        <v>158</v>
      </c>
      <c r="D12" s="53">
        <f t="shared" si="0"/>
        <v>81.025641025641022</v>
      </c>
      <c r="E12" s="56">
        <f>'[5]8'!D34</f>
        <v>187</v>
      </c>
      <c r="F12" s="80">
        <f>[13]VPO1!$B14</f>
        <v>145</v>
      </c>
      <c r="G12" s="53">
        <f t="shared" si="1"/>
        <v>77.54010695187165</v>
      </c>
      <c r="H12" s="56">
        <f>'[5]8'!G34</f>
        <v>30</v>
      </c>
      <c r="I12" s="80">
        <f>[13]VPO1!$E14+[12]VPO7!$D13</f>
        <v>44</v>
      </c>
      <c r="J12" s="53">
        <f t="shared" si="2"/>
        <v>146.66666666666666</v>
      </c>
      <c r="K12" s="56">
        <f>'[5]8'!J34</f>
        <v>1</v>
      </c>
      <c r="L12" s="80">
        <f>[13]VPO1!$N14</f>
        <v>3</v>
      </c>
      <c r="M12" s="53">
        <f t="shared" si="3"/>
        <v>300</v>
      </c>
      <c r="N12" s="56">
        <f>'[5]8'!M34</f>
        <v>3</v>
      </c>
      <c r="O12" s="80">
        <f>[13]VPO1!$R14+[13]VPO1!$S14+[12]VPO7!$G13</f>
        <v>1</v>
      </c>
      <c r="P12" s="53">
        <f t="shared" si="4"/>
        <v>33.333333333333329</v>
      </c>
      <c r="Q12" s="80">
        <f>'[5]8'!P34</f>
        <v>183</v>
      </c>
      <c r="R12" s="46">
        <f>'[22]1'!L15</f>
        <v>114</v>
      </c>
      <c r="S12" s="53">
        <f t="shared" si="5"/>
        <v>62.295081967213115</v>
      </c>
      <c r="T12" s="66">
        <f>'[5]8'!R34</f>
        <v>99</v>
      </c>
      <c r="U12" s="46">
        <f>[12]VPO7!$L13+[13]VPO1!$T14</f>
        <v>30</v>
      </c>
      <c r="V12" s="53">
        <f t="shared" si="6"/>
        <v>30.303030303030305</v>
      </c>
      <c r="W12" s="80">
        <f>'[5]8'!T34</f>
        <v>98</v>
      </c>
      <c r="X12" s="46">
        <f>[13]VPO1!$T14</f>
        <v>27</v>
      </c>
      <c r="Y12" s="53">
        <f t="shared" si="7"/>
        <v>27.551020408163261</v>
      </c>
      <c r="Z12" s="80">
        <f>'[5]8'!W34</f>
        <v>82</v>
      </c>
      <c r="AA12" s="46">
        <f>[13]VPO1!$U14</f>
        <v>12</v>
      </c>
      <c r="AB12" s="53">
        <f t="shared" si="8"/>
        <v>14.634146341463413</v>
      </c>
      <c r="AC12" s="29"/>
      <c r="AD12" s="32"/>
    </row>
    <row r="13" spans="1:32" ht="57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I11" sqref="I11"/>
    </sheetView>
  </sheetViews>
  <sheetFormatPr defaultColWidth="8" defaultRowHeight="12.75" x14ac:dyDescent="0.2"/>
  <cols>
    <col min="1" max="1" width="60.85546875" style="2" customWidth="1"/>
    <col min="2" max="2" width="22.5703125" style="2" customWidth="1"/>
    <col min="3" max="3" width="22.855468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96" t="s">
        <v>24</v>
      </c>
      <c r="B1" s="96"/>
      <c r="C1" s="96"/>
      <c r="D1" s="96"/>
      <c r="E1" s="96"/>
    </row>
    <row r="2" spans="1:11" ht="28.5" customHeight="1" x14ac:dyDescent="0.2">
      <c r="A2" s="96" t="s">
        <v>18</v>
      </c>
      <c r="B2" s="96"/>
      <c r="C2" s="96"/>
      <c r="D2" s="96"/>
      <c r="E2" s="96"/>
    </row>
    <row r="3" spans="1:11" s="3" customFormat="1" ht="23.25" customHeight="1" x14ac:dyDescent="0.25">
      <c r="A3" s="101" t="s">
        <v>0</v>
      </c>
      <c r="B3" s="97" t="s">
        <v>65</v>
      </c>
      <c r="C3" s="97" t="s">
        <v>66</v>
      </c>
      <c r="D3" s="99" t="s">
        <v>1</v>
      </c>
      <c r="E3" s="100"/>
    </row>
    <row r="4" spans="1:11" s="3" customFormat="1" ht="42" customHeight="1" x14ac:dyDescent="0.25">
      <c r="A4" s="102"/>
      <c r="B4" s="98"/>
      <c r="C4" s="98"/>
      <c r="D4" s="4" t="s">
        <v>2</v>
      </c>
      <c r="E4" s="5" t="s">
        <v>32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25</v>
      </c>
      <c r="B6" s="55">
        <f>'10'!B7</f>
        <v>6936</v>
      </c>
      <c r="C6" s="54">
        <f>'10'!C7</f>
        <v>4015</v>
      </c>
      <c r="D6" s="51">
        <f t="shared" ref="D6" si="0">IF(B6=0,0,C6/B6)*100</f>
        <v>57.886389850057675</v>
      </c>
      <c r="E6" s="49">
        <f t="shared" ref="E6" si="1">C6-B6</f>
        <v>-2921</v>
      </c>
      <c r="K6" s="11"/>
    </row>
    <row r="7" spans="1:11" s="3" customFormat="1" ht="31.5" customHeight="1" x14ac:dyDescent="0.25">
      <c r="A7" s="9" t="s">
        <v>26</v>
      </c>
      <c r="B7" s="54">
        <f>'10'!E7</f>
        <v>6218</v>
      </c>
      <c r="C7" s="54">
        <f>'10'!F7</f>
        <v>3379</v>
      </c>
      <c r="D7" s="51">
        <f t="shared" ref="D7:D11" si="2">IF(B7=0,0,C7/B7)*100</f>
        <v>54.342232229012545</v>
      </c>
      <c r="E7" s="49">
        <f t="shared" ref="E7:E11" si="3">C7-B7</f>
        <v>-2839</v>
      </c>
      <c r="K7" s="11"/>
    </row>
    <row r="8" spans="1:11" s="3" customFormat="1" ht="54.75" customHeight="1" x14ac:dyDescent="0.25">
      <c r="A8" s="12" t="s">
        <v>27</v>
      </c>
      <c r="B8" s="54">
        <f>'10'!H7</f>
        <v>1312</v>
      </c>
      <c r="C8" s="54">
        <f>'10'!I7</f>
        <v>1139</v>
      </c>
      <c r="D8" s="51">
        <f t="shared" si="2"/>
        <v>86.814024390243901</v>
      </c>
      <c r="E8" s="49">
        <f t="shared" si="3"/>
        <v>-173</v>
      </c>
      <c r="K8" s="11"/>
    </row>
    <row r="9" spans="1:11" s="3" customFormat="1" ht="35.25" customHeight="1" x14ac:dyDescent="0.25">
      <c r="A9" s="13" t="s">
        <v>28</v>
      </c>
      <c r="B9" s="54">
        <f>'10'!K7</f>
        <v>196</v>
      </c>
      <c r="C9" s="54">
        <f>'10'!L7</f>
        <v>77</v>
      </c>
      <c r="D9" s="51">
        <f t="shared" si="2"/>
        <v>39.285714285714285</v>
      </c>
      <c r="E9" s="49">
        <f t="shared" si="3"/>
        <v>-119</v>
      </c>
      <c r="K9" s="11"/>
    </row>
    <row r="10" spans="1:11" s="3" customFormat="1" ht="45.75" customHeight="1" x14ac:dyDescent="0.25">
      <c r="A10" s="13" t="s">
        <v>15</v>
      </c>
      <c r="B10" s="54">
        <f>'10'!N7</f>
        <v>200</v>
      </c>
      <c r="C10" s="54">
        <f>'10'!O7</f>
        <v>56</v>
      </c>
      <c r="D10" s="51">
        <f t="shared" si="2"/>
        <v>28.000000000000004</v>
      </c>
      <c r="E10" s="49">
        <f t="shared" si="3"/>
        <v>-144</v>
      </c>
      <c r="K10" s="11"/>
    </row>
    <row r="11" spans="1:11" s="3" customFormat="1" ht="55.5" customHeight="1" x14ac:dyDescent="0.25">
      <c r="A11" s="13" t="s">
        <v>29</v>
      </c>
      <c r="B11" s="54">
        <f>'10'!Q7</f>
        <v>6092</v>
      </c>
      <c r="C11" s="54">
        <f>'10'!R7</f>
        <v>2843</v>
      </c>
      <c r="D11" s="51">
        <f t="shared" si="2"/>
        <v>46.667760998030204</v>
      </c>
      <c r="E11" s="49">
        <f t="shared" si="3"/>
        <v>-3249</v>
      </c>
      <c r="K11" s="11"/>
    </row>
    <row r="12" spans="1:11" s="3" customFormat="1" ht="12.75" customHeight="1" x14ac:dyDescent="0.25">
      <c r="A12" s="103" t="s">
        <v>4</v>
      </c>
      <c r="B12" s="104"/>
      <c r="C12" s="104"/>
      <c r="D12" s="104"/>
      <c r="E12" s="104"/>
      <c r="K12" s="11"/>
    </row>
    <row r="13" spans="1:11" s="3" customFormat="1" ht="15" customHeight="1" x14ac:dyDescent="0.25">
      <c r="A13" s="105"/>
      <c r="B13" s="106"/>
      <c r="C13" s="106"/>
      <c r="D13" s="106"/>
      <c r="E13" s="106"/>
      <c r="K13" s="11"/>
    </row>
    <row r="14" spans="1:11" s="3" customFormat="1" ht="20.25" customHeight="1" x14ac:dyDescent="0.25">
      <c r="A14" s="101" t="s">
        <v>0</v>
      </c>
      <c r="B14" s="107" t="s">
        <v>67</v>
      </c>
      <c r="C14" s="107" t="s">
        <v>68</v>
      </c>
      <c r="D14" s="99" t="s">
        <v>1</v>
      </c>
      <c r="E14" s="100"/>
      <c r="K14" s="11"/>
    </row>
    <row r="15" spans="1:11" ht="35.25" customHeight="1" x14ac:dyDescent="0.2">
      <c r="A15" s="102"/>
      <c r="B15" s="107"/>
      <c r="C15" s="107"/>
      <c r="D15" s="4" t="s">
        <v>2</v>
      </c>
      <c r="E15" s="5" t="s">
        <v>32</v>
      </c>
      <c r="K15" s="11"/>
    </row>
    <row r="16" spans="1:11" ht="24" customHeight="1" x14ac:dyDescent="0.2">
      <c r="A16" s="9" t="s">
        <v>59</v>
      </c>
      <c r="B16" s="55">
        <f>'10'!T7</f>
        <v>2140</v>
      </c>
      <c r="C16" s="55">
        <f>'10'!U7</f>
        <v>928</v>
      </c>
      <c r="D16" s="48">
        <f t="shared" ref="D16" si="4">C16/B16%</f>
        <v>43.364485981308412</v>
      </c>
      <c r="E16" s="49">
        <f t="shared" ref="E16" si="5">C16-B16</f>
        <v>-1212</v>
      </c>
      <c r="K16" s="11"/>
    </row>
    <row r="17" spans="1:11" ht="25.5" customHeight="1" x14ac:dyDescent="0.2">
      <c r="A17" s="1" t="s">
        <v>26</v>
      </c>
      <c r="B17" s="55">
        <f>'10'!W7</f>
        <v>1998</v>
      </c>
      <c r="C17" s="55">
        <f>'10'!X7</f>
        <v>785</v>
      </c>
      <c r="D17" s="48">
        <f t="shared" ref="D17:D18" si="6">C17/B17%</f>
        <v>39.289289289289286</v>
      </c>
      <c r="E17" s="49">
        <f t="shared" ref="E17:E18" si="7">C17-B17</f>
        <v>-1213</v>
      </c>
      <c r="K17" s="11"/>
    </row>
    <row r="18" spans="1:11" ht="33.75" customHeight="1" x14ac:dyDescent="0.2">
      <c r="A18" s="1" t="s">
        <v>30</v>
      </c>
      <c r="B18" s="55">
        <f>'10'!Z7</f>
        <v>1641</v>
      </c>
      <c r="C18" s="55">
        <f>'10'!AA7</f>
        <v>365</v>
      </c>
      <c r="D18" s="48">
        <f t="shared" si="6"/>
        <v>22.242535039609994</v>
      </c>
      <c r="E18" s="49">
        <f t="shared" si="7"/>
        <v>-1276</v>
      </c>
      <c r="K18" s="11"/>
    </row>
    <row r="19" spans="1:11" ht="53.25" customHeight="1" x14ac:dyDescent="0.2">
      <c r="A19" s="95"/>
      <c r="B19" s="95"/>
      <c r="C19" s="95"/>
      <c r="D19" s="95"/>
      <c r="E19" s="95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B7" activePane="bottomRight" state="frozen"/>
      <selection activeCell="D5" sqref="D5:D10"/>
      <selection pane="topRight" activeCell="D5" sqref="D5:D10"/>
      <selection pane="bottomLeft" activeCell="D5" sqref="D5:D10"/>
      <selection pane="bottomRight" activeCell="R8" sqref="R8:R12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2.28515625" style="37" customWidth="1"/>
    <col min="4" max="4" width="7.42578125" style="72" customWidth="1"/>
    <col min="5" max="5" width="9.85546875" style="37" customWidth="1"/>
    <col min="6" max="6" width="10.140625" style="37" customWidth="1"/>
    <col min="7" max="7" width="7.42578125" style="37" customWidth="1"/>
    <col min="8" max="8" width="9.85546875" style="37" customWidth="1"/>
    <col min="9" max="9" width="10.140625" style="37" customWidth="1"/>
    <col min="10" max="10" width="7.42578125" style="37" customWidth="1"/>
    <col min="11" max="12" width="8.42578125" style="37" customWidth="1"/>
    <col min="13" max="13" width="9" style="37" customWidth="1"/>
    <col min="14" max="14" width="9.5703125" style="37" customWidth="1"/>
    <col min="15" max="15" width="8" style="37" customWidth="1"/>
    <col min="16" max="16" width="8.140625" style="37" customWidth="1"/>
    <col min="17" max="17" width="9.5703125" style="37" customWidth="1"/>
    <col min="18" max="18" width="8.28515625" style="37" customWidth="1"/>
    <col min="19" max="19" width="7.140625" style="37" customWidth="1"/>
    <col min="20" max="20" width="7.85546875" style="72" customWidth="1"/>
    <col min="21" max="21" width="10.42578125" style="37" customWidth="1"/>
    <col min="22" max="22" width="7.85546875" style="72" customWidth="1"/>
    <col min="23" max="23" width="7.42578125" style="37" customWidth="1"/>
    <col min="24" max="24" width="8" style="37" customWidth="1"/>
    <col min="25" max="25" width="7" style="37" customWidth="1"/>
    <col min="26" max="26" width="8.42578125" style="37" customWidth="1"/>
    <col min="27" max="27" width="8.28515625" style="37" customWidth="1"/>
    <col min="28" max="28" width="7.7109375" style="37" customWidth="1"/>
    <col min="29" max="16384" width="9.140625" style="37"/>
  </cols>
  <sheetData>
    <row r="1" spans="1:32" s="22" customFormat="1" ht="44.25" customHeight="1" x14ac:dyDescent="0.35">
      <c r="C1" s="128" t="s">
        <v>73</v>
      </c>
      <c r="D1" s="128"/>
      <c r="E1" s="124"/>
      <c r="F1" s="124"/>
      <c r="G1" s="124"/>
      <c r="H1" s="124"/>
      <c r="I1" s="124"/>
      <c r="J1" s="124"/>
      <c r="K1" s="124"/>
      <c r="L1" s="124"/>
      <c r="M1" s="124"/>
      <c r="N1" s="21"/>
      <c r="O1" s="21"/>
      <c r="P1" s="21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67.5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9.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6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82">
        <f>SUM(B8:B12)</f>
        <v>6936</v>
      </c>
      <c r="C7" s="28">
        <f>SUM(C8:C12)</f>
        <v>4015</v>
      </c>
      <c r="D7" s="52">
        <f>IF(B7=0,0,C7/B7)*100</f>
        <v>57.886389850057675</v>
      </c>
      <c r="E7" s="82">
        <f>SUM(E8:E12)</f>
        <v>6218</v>
      </c>
      <c r="F7" s="28">
        <f>SUM(F8:F12)</f>
        <v>3379</v>
      </c>
      <c r="G7" s="52">
        <f>IF(E7=0,0,F7/E7)*100</f>
        <v>54.342232229012545</v>
      </c>
      <c r="H7" s="82">
        <f>SUM(H8:H12)</f>
        <v>1312</v>
      </c>
      <c r="I7" s="28">
        <f>SUM(I8:I12)</f>
        <v>1139</v>
      </c>
      <c r="J7" s="52">
        <f>IF(H7=0,0,I7/H7)*100</f>
        <v>86.814024390243901</v>
      </c>
      <c r="K7" s="28">
        <f>SUM(K8:K12)</f>
        <v>196</v>
      </c>
      <c r="L7" s="28">
        <f>SUM(L8:L12)</f>
        <v>77</v>
      </c>
      <c r="M7" s="52">
        <f>IF(K7=0,0,L7/K7)*100</f>
        <v>39.285714285714285</v>
      </c>
      <c r="N7" s="28">
        <f>SUM(N8:N12)</f>
        <v>200</v>
      </c>
      <c r="O7" s="28">
        <f>SUM(O8:O12)</f>
        <v>56</v>
      </c>
      <c r="P7" s="52">
        <f>IF(N7=0,0,O7/N7)*100</f>
        <v>28.000000000000004</v>
      </c>
      <c r="Q7" s="28">
        <f>SUM(Q8:Q12)</f>
        <v>6092</v>
      </c>
      <c r="R7" s="28">
        <f>SUM(R8:R12)</f>
        <v>2843</v>
      </c>
      <c r="S7" s="52">
        <f>IF(Q7=0,0,R7/Q7)*100</f>
        <v>46.667760998030204</v>
      </c>
      <c r="T7" s="79">
        <f>SUM(T8:T12)</f>
        <v>2140</v>
      </c>
      <c r="U7" s="28">
        <f>SUM(U8:U12)</f>
        <v>928</v>
      </c>
      <c r="V7" s="52">
        <f>IF(T7=0,0,U7/T7)*100</f>
        <v>43.364485981308412</v>
      </c>
      <c r="W7" s="28">
        <f>SUM(W8:W12)</f>
        <v>1998</v>
      </c>
      <c r="X7" s="28">
        <f>SUM(X8:X12)</f>
        <v>785</v>
      </c>
      <c r="Y7" s="52">
        <f>IF(W7=0,0,X7/W7)*100</f>
        <v>39.289289289289293</v>
      </c>
      <c r="Z7" s="28">
        <f>SUM(Z8:Z12)</f>
        <v>1641</v>
      </c>
      <c r="AA7" s="28">
        <f>SUM(AA8:AA12)</f>
        <v>365</v>
      </c>
      <c r="AB7" s="52">
        <f>IF(Z7=0,0,AA7/Z7)*100</f>
        <v>22.242535039609994</v>
      </c>
      <c r="AC7" s="29"/>
      <c r="AF7" s="33"/>
    </row>
    <row r="8" spans="1:32" s="33" customFormat="1" ht="18" customHeight="1" x14ac:dyDescent="0.25">
      <c r="A8" s="94" t="s">
        <v>60</v>
      </c>
      <c r="B8" s="92">
        <f>'[5]10'!B30</f>
        <v>753</v>
      </c>
      <c r="C8" s="31">
        <f>[14]Матриця!$K12+[14]Матриця!$M12+[14]Матриця!$O12+[14]Матриця!$Q12+[15]Шаблон!$M8+[15]Шаблон!$K8-[15]Шаблон!$L8</f>
        <v>441</v>
      </c>
      <c r="D8" s="53">
        <f t="shared" ref="D8:D12" si="0">IF(B8=0,0,C8/B8)*100</f>
        <v>58.56573705179283</v>
      </c>
      <c r="E8" s="31">
        <f>'[5]10'!D30</f>
        <v>728</v>
      </c>
      <c r="F8" s="31">
        <f>[14]Матриця!$K12+[14]Матриця!$M12+[14]Матриця!$O12+[14]Матриця!$Q12</f>
        <v>391</v>
      </c>
      <c r="G8" s="53">
        <f t="shared" ref="G8:G12" si="1">IF(E8=0,0,F8/E8)*100</f>
        <v>53.708791208791204</v>
      </c>
      <c r="H8" s="31">
        <f>'[5]10'!G30</f>
        <v>123</v>
      </c>
      <c r="I8" s="31">
        <f>[16]Шаблон!$F8+[15]Шаблон!$D8</f>
        <v>129</v>
      </c>
      <c r="J8" s="53">
        <f t="shared" ref="J8:J12" si="2">IF(H8=0,0,I8/H8)*100</f>
        <v>104.8780487804878</v>
      </c>
      <c r="K8" s="31">
        <f>'[5]10'!J30</f>
        <v>18</v>
      </c>
      <c r="L8" s="31">
        <f>[16]Шаблон!$J8</f>
        <v>7</v>
      </c>
      <c r="M8" s="53">
        <f t="shared" ref="M8:M12" si="3">IF(K8=0,0,L8/K8)*100</f>
        <v>38.888888888888893</v>
      </c>
      <c r="N8" s="31">
        <f>'[5]10'!M30</f>
        <v>16</v>
      </c>
      <c r="O8" s="31">
        <f>[16]Шаблон!$K8+[16]Шаблон!$L8+[15]Шаблон!$G8</f>
        <v>17</v>
      </c>
      <c r="P8" s="53">
        <f t="shared" ref="P8:P12" si="4">IF(N8=0,0,O8/N8)*100</f>
        <v>106.25</v>
      </c>
      <c r="Q8" s="31">
        <f>'[5]10'!P30</f>
        <v>672</v>
      </c>
      <c r="R8" s="46">
        <f>'[22]1'!J11</f>
        <v>332</v>
      </c>
      <c r="S8" s="53">
        <f t="shared" ref="S8:S12" si="5">IF(Q8=0,0,R8/Q8)*100</f>
        <v>49.404761904761905</v>
      </c>
      <c r="T8" s="66">
        <f>'[5]10'!R30</f>
        <v>297</v>
      </c>
      <c r="U8" s="46">
        <f>[14]Матриця!$AO12+[14]Матриця!$AQ12+[14]Матриця!$AS12+[14]Матриця!$AU12+[15]Шаблон!$M8</f>
        <v>107</v>
      </c>
      <c r="V8" s="53">
        <f t="shared" ref="V8:V12" si="6">IF(T8=0,0,U8/T8)*100</f>
        <v>36.026936026936028</v>
      </c>
      <c r="W8" s="31">
        <f>'[5]10'!T30</f>
        <v>293</v>
      </c>
      <c r="X8" s="46">
        <f>[14]Матриця!$AU12+[14]Матриця!$AO12+[14]Матриця!$AQ12+[14]Матриця!$AS12</f>
        <v>96</v>
      </c>
      <c r="Y8" s="53">
        <f t="shared" ref="Y8:Y12" si="7">IF(W8=0,0,X8/W8)*100</f>
        <v>32.764505119453922</v>
      </c>
      <c r="Z8" s="31">
        <f>'[5]10'!W30</f>
        <v>199</v>
      </c>
      <c r="AA8" s="46">
        <f>[16]Шаблон!$T8</f>
        <v>34</v>
      </c>
      <c r="AB8" s="53">
        <f t="shared" ref="AB8:AB12" si="8">IF(Z8=0,0,AA8/Z8)*100</f>
        <v>17.08542713567839</v>
      </c>
      <c r="AC8" s="29"/>
      <c r="AD8" s="32"/>
    </row>
    <row r="9" spans="1:32" s="34" customFormat="1" ht="18" customHeight="1" x14ac:dyDescent="0.25">
      <c r="A9" s="94" t="s">
        <v>61</v>
      </c>
      <c r="B9" s="92">
        <f>'[5]10'!B31</f>
        <v>824</v>
      </c>
      <c r="C9" s="80">
        <f>[14]Матриця!$K13+[14]Матриця!$M13+[14]Матриця!$O13+[14]Матриця!$Q13+[15]Шаблон!$M9+[15]Шаблон!$K9-[15]Шаблон!$L9</f>
        <v>282</v>
      </c>
      <c r="D9" s="53">
        <f t="shared" si="0"/>
        <v>34.223300970873787</v>
      </c>
      <c r="E9" s="80">
        <f>'[5]10'!D31</f>
        <v>797</v>
      </c>
      <c r="F9" s="80">
        <f>[14]Матриця!$K13+[14]Матриця!$M13+[14]Матриця!$O13+[14]Матриця!$Q13</f>
        <v>238</v>
      </c>
      <c r="G9" s="53">
        <f t="shared" si="1"/>
        <v>29.861982434127981</v>
      </c>
      <c r="H9" s="80">
        <f>'[5]10'!G31</f>
        <v>71</v>
      </c>
      <c r="I9" s="80">
        <f>[16]Шаблон!$F9+[15]Шаблон!$D9</f>
        <v>60</v>
      </c>
      <c r="J9" s="53">
        <f t="shared" si="2"/>
        <v>84.507042253521121</v>
      </c>
      <c r="K9" s="80">
        <f>'[5]10'!J31</f>
        <v>6</v>
      </c>
      <c r="L9" s="80">
        <f>[16]Шаблон!$J9</f>
        <v>1</v>
      </c>
      <c r="M9" s="53">
        <f t="shared" si="3"/>
        <v>16.666666666666664</v>
      </c>
      <c r="N9" s="80">
        <f>'[5]10'!M31</f>
        <v>14</v>
      </c>
      <c r="O9" s="80">
        <f>[16]Шаблон!$K9+[16]Шаблон!$L9+[15]Шаблон!$G9</f>
        <v>16</v>
      </c>
      <c r="P9" s="53">
        <f t="shared" si="4"/>
        <v>114.28571428571428</v>
      </c>
      <c r="Q9" s="80">
        <f>'[5]10'!P31</f>
        <v>390</v>
      </c>
      <c r="R9" s="46">
        <f>'[22]1'!J12</f>
        <v>163</v>
      </c>
      <c r="S9" s="53">
        <f t="shared" si="5"/>
        <v>41.794871794871796</v>
      </c>
      <c r="T9" s="66">
        <f>'[5]10'!R31</f>
        <v>275</v>
      </c>
      <c r="U9" s="46">
        <f>[14]Матриця!$AO13+[14]Матриця!$AQ13+[14]Матриця!$AS13+[14]Матриця!$AU13+[15]Шаблон!$M9</f>
        <v>75</v>
      </c>
      <c r="V9" s="53">
        <f t="shared" si="6"/>
        <v>27.27272727272727</v>
      </c>
      <c r="W9" s="80">
        <f>'[5]10'!T31</f>
        <v>261</v>
      </c>
      <c r="X9" s="46">
        <f>[14]Матриця!$AU13+[14]Матриця!$AO13+[14]Матриця!$AQ13+[14]Матриця!$AS13</f>
        <v>65</v>
      </c>
      <c r="Y9" s="53">
        <f t="shared" si="7"/>
        <v>24.904214559386972</v>
      </c>
      <c r="Z9" s="80">
        <f>'[5]10'!W31</f>
        <v>117</v>
      </c>
      <c r="AA9" s="46">
        <f>[16]Шаблон!$T9</f>
        <v>22</v>
      </c>
      <c r="AB9" s="53">
        <f t="shared" si="8"/>
        <v>18.803418803418804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'[5]10'!B32</f>
        <v>3519</v>
      </c>
      <c r="C10" s="80">
        <f>[14]Матриця!$K14+[14]Матриця!$M14+[14]Матриця!$O14+[14]Матриця!$Q14+[15]Шаблон!$M10+[15]Шаблон!$K10-[15]Шаблон!$L10</f>
        <v>1630</v>
      </c>
      <c r="D10" s="53">
        <f t="shared" si="0"/>
        <v>46.319977266268822</v>
      </c>
      <c r="E10" s="80">
        <f>'[5]10'!D32</f>
        <v>3073</v>
      </c>
      <c r="F10" s="80">
        <f>[14]Матриця!$K14+[14]Матриця!$M14+[14]Матриця!$O14+[14]Матриця!$Q14</f>
        <v>1311</v>
      </c>
      <c r="G10" s="53">
        <f t="shared" si="1"/>
        <v>42.661893914741292</v>
      </c>
      <c r="H10" s="80">
        <f>'[5]10'!G32</f>
        <v>452</v>
      </c>
      <c r="I10" s="80">
        <f>[16]Шаблон!$F10+[15]Шаблон!$D10</f>
        <v>437</v>
      </c>
      <c r="J10" s="53">
        <f t="shared" si="2"/>
        <v>96.681415929203538</v>
      </c>
      <c r="K10" s="80">
        <f>'[5]10'!J32</f>
        <v>67</v>
      </c>
      <c r="L10" s="80">
        <f>[16]Шаблон!$J10</f>
        <v>34</v>
      </c>
      <c r="M10" s="53">
        <f t="shared" si="3"/>
        <v>50.746268656716417</v>
      </c>
      <c r="N10" s="80">
        <f>'[5]10'!M32</f>
        <v>73</v>
      </c>
      <c r="O10" s="80">
        <f>[16]Шаблон!$K10+[16]Шаблон!$L10+[15]Шаблон!$G10</f>
        <v>7</v>
      </c>
      <c r="P10" s="53">
        <f t="shared" si="4"/>
        <v>9.5890410958904102</v>
      </c>
      <c r="Q10" s="80">
        <f>'[5]10'!P32</f>
        <v>2463</v>
      </c>
      <c r="R10" s="46">
        <f>'[22]1'!J13</f>
        <v>1155</v>
      </c>
      <c r="S10" s="53">
        <f t="shared" si="5"/>
        <v>46.894031668696712</v>
      </c>
      <c r="T10" s="66">
        <f>'[5]10'!R32</f>
        <v>980</v>
      </c>
      <c r="U10" s="46">
        <f>[14]Матриця!$AO14+[14]Матриця!$AQ14+[14]Матриця!$AS14+[14]Матриця!$AU14+[15]Шаблон!$M10</f>
        <v>400</v>
      </c>
      <c r="V10" s="53">
        <f t="shared" si="6"/>
        <v>40.816326530612244</v>
      </c>
      <c r="W10" s="80">
        <f>'[5]10'!T32</f>
        <v>876</v>
      </c>
      <c r="X10" s="46">
        <f>[14]Матриця!$AU14+[14]Матриця!$AO14+[14]Матриця!$AQ14+[14]Матриця!$AS14</f>
        <v>298</v>
      </c>
      <c r="Y10" s="53">
        <f t="shared" si="7"/>
        <v>34.018264840182653</v>
      </c>
      <c r="Z10" s="80">
        <f>'[5]10'!W32</f>
        <v>574</v>
      </c>
      <c r="AA10" s="46">
        <f>[16]Шаблон!$T10</f>
        <v>160</v>
      </c>
      <c r="AB10" s="53">
        <f t="shared" si="8"/>
        <v>27.874564459930312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'[5]10'!B33</f>
        <v>1184</v>
      </c>
      <c r="C11" s="80">
        <f>[14]Матриця!$K15+[14]Матриця!$M15+[14]Матриця!$O15+[14]Матриця!$Q15+[15]Шаблон!$M11+[15]Шаблон!$K11-[15]Шаблон!$L11</f>
        <v>889</v>
      </c>
      <c r="D11" s="53">
        <f t="shared" si="0"/>
        <v>75.084459459459467</v>
      </c>
      <c r="E11" s="80">
        <f>'[5]10'!D33</f>
        <v>1074</v>
      </c>
      <c r="F11" s="80">
        <f>[14]Матриця!$K15+[14]Матриця!$M15+[14]Матриця!$O15+[14]Матриця!$Q15</f>
        <v>803</v>
      </c>
      <c r="G11" s="53">
        <f t="shared" si="1"/>
        <v>74.767225325884539</v>
      </c>
      <c r="H11" s="80">
        <f>'[5]10'!G33</f>
        <v>374</v>
      </c>
      <c r="I11" s="80">
        <f>[16]Шаблон!$F11+[15]Шаблон!$D11</f>
        <v>264</v>
      </c>
      <c r="J11" s="53">
        <f t="shared" si="2"/>
        <v>70.588235294117652</v>
      </c>
      <c r="K11" s="80">
        <f>'[5]10'!J33</f>
        <v>63</v>
      </c>
      <c r="L11" s="80">
        <f>[16]Шаблон!$J11</f>
        <v>21</v>
      </c>
      <c r="M11" s="53">
        <f t="shared" si="3"/>
        <v>33.333333333333329</v>
      </c>
      <c r="N11" s="80">
        <f>'[5]10'!M33</f>
        <v>69</v>
      </c>
      <c r="O11" s="80">
        <f>[16]Шаблон!$K11+[16]Шаблон!$L11+[15]Шаблон!$G11</f>
        <v>4</v>
      </c>
      <c r="P11" s="53">
        <f t="shared" si="4"/>
        <v>5.7971014492753623</v>
      </c>
      <c r="Q11" s="80">
        <f>'[5]10'!P33</f>
        <v>1460</v>
      </c>
      <c r="R11" s="46">
        <f>'[22]1'!J14</f>
        <v>708</v>
      </c>
      <c r="S11" s="53">
        <f t="shared" si="5"/>
        <v>48.493150684931507</v>
      </c>
      <c r="T11" s="66">
        <f>'[5]10'!R33</f>
        <v>396</v>
      </c>
      <c r="U11" s="46">
        <f>[14]Матриця!$AO15+[14]Матриця!$AQ15+[14]Матриця!$AS15+[14]Матриця!$AU15+[15]Шаблон!$M11</f>
        <v>199</v>
      </c>
      <c r="V11" s="53">
        <f t="shared" si="6"/>
        <v>50.252525252525245</v>
      </c>
      <c r="W11" s="80">
        <f>'[5]10'!T33</f>
        <v>388</v>
      </c>
      <c r="X11" s="46">
        <f>[14]Матриця!$AU15+[14]Матриця!$AO15+[14]Матриця!$AQ15+[14]Матриця!$AS15</f>
        <v>189</v>
      </c>
      <c r="Y11" s="53">
        <f t="shared" si="7"/>
        <v>48.711340206185568</v>
      </c>
      <c r="Z11" s="80">
        <f>'[5]10'!W33</f>
        <v>415</v>
      </c>
      <c r="AA11" s="46">
        <f>[16]Шаблон!$T11</f>
        <v>101</v>
      </c>
      <c r="AB11" s="53">
        <f t="shared" si="8"/>
        <v>24.337349397590362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'[5]10'!B34</f>
        <v>656</v>
      </c>
      <c r="C12" s="80">
        <f>[14]Матриця!$K16+[14]Матриця!$M16+[14]Матриця!$O16+[14]Матриця!$Q16+[15]Шаблон!$M12+[15]Шаблон!$K12-[15]Шаблон!$L12</f>
        <v>773</v>
      </c>
      <c r="D12" s="53">
        <f t="shared" si="0"/>
        <v>117.83536585365854</v>
      </c>
      <c r="E12" s="80">
        <f>'[5]10'!D34</f>
        <v>546</v>
      </c>
      <c r="F12" s="80">
        <f>[14]Матриця!$K16+[14]Матриця!$M16+[14]Матриця!$O16+[14]Матриця!$Q16</f>
        <v>636</v>
      </c>
      <c r="G12" s="53">
        <f t="shared" si="1"/>
        <v>116.4835164835165</v>
      </c>
      <c r="H12" s="80">
        <f>'[5]10'!G34</f>
        <v>292</v>
      </c>
      <c r="I12" s="80">
        <f>[16]Шаблон!$F12+[15]Шаблон!$D12</f>
        <v>249</v>
      </c>
      <c r="J12" s="53">
        <f t="shared" si="2"/>
        <v>85.273972602739718</v>
      </c>
      <c r="K12" s="80">
        <f>'[5]10'!J34</f>
        <v>42</v>
      </c>
      <c r="L12" s="80">
        <f>[16]Шаблон!$J12</f>
        <v>14</v>
      </c>
      <c r="M12" s="53">
        <f t="shared" si="3"/>
        <v>33.333333333333329</v>
      </c>
      <c r="N12" s="80">
        <f>'[5]10'!M34</f>
        <v>28</v>
      </c>
      <c r="O12" s="80">
        <f>[16]Шаблон!$K12+[16]Шаблон!$L12+[15]Шаблон!$G12</f>
        <v>12</v>
      </c>
      <c r="P12" s="53">
        <f t="shared" si="4"/>
        <v>42.857142857142854</v>
      </c>
      <c r="Q12" s="80">
        <f>'[5]10'!P34</f>
        <v>1107</v>
      </c>
      <c r="R12" s="46">
        <f>'[22]1'!J15</f>
        <v>485</v>
      </c>
      <c r="S12" s="53">
        <f t="shared" si="5"/>
        <v>43.812104787714546</v>
      </c>
      <c r="T12" s="66">
        <f>'[5]10'!R34</f>
        <v>192</v>
      </c>
      <c r="U12" s="46">
        <f>[14]Матриця!$AO16+[14]Матриця!$AQ16+[14]Матриця!$AS16+[14]Матриця!$AU16+[15]Шаблон!$M12</f>
        <v>147</v>
      </c>
      <c r="V12" s="53">
        <f t="shared" si="6"/>
        <v>76.5625</v>
      </c>
      <c r="W12" s="80">
        <f>'[5]10'!T34</f>
        <v>180</v>
      </c>
      <c r="X12" s="46">
        <f>[14]Матриця!$AU16+[14]Матриця!$AO16+[14]Матриця!$AQ16+[14]Матриця!$AS16</f>
        <v>137</v>
      </c>
      <c r="Y12" s="53">
        <f t="shared" si="7"/>
        <v>76.111111111111114</v>
      </c>
      <c r="Z12" s="80">
        <f>'[5]10'!W34</f>
        <v>336</v>
      </c>
      <c r="AA12" s="46">
        <f>[16]Шаблон!$T12</f>
        <v>48</v>
      </c>
      <c r="AB12" s="53">
        <f t="shared" si="8"/>
        <v>14.285714285714285</v>
      </c>
      <c r="AC12" s="29"/>
      <c r="AD12" s="32"/>
    </row>
    <row r="13" spans="1:32" ht="49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zoomScale="70" zoomScaleNormal="70" zoomScaleSheetLayoutView="80" workbookViewId="0">
      <selection activeCell="C23" sqref="C23"/>
    </sheetView>
  </sheetViews>
  <sheetFormatPr defaultColWidth="8" defaultRowHeight="12.75" x14ac:dyDescent="0.2"/>
  <cols>
    <col min="1" max="1" width="52.5703125" style="2" customWidth="1"/>
    <col min="2" max="2" width="17.140625" style="77" customWidth="1"/>
    <col min="3" max="3" width="14.42578125" style="15" customWidth="1"/>
    <col min="4" max="4" width="16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96" t="s">
        <v>31</v>
      </c>
      <c r="B1" s="96"/>
      <c r="C1" s="96"/>
      <c r="D1" s="96"/>
    </row>
    <row r="2" spans="1:6" ht="23.25" customHeight="1" x14ac:dyDescent="0.2">
      <c r="A2" s="96" t="s">
        <v>19</v>
      </c>
      <c r="B2" s="96"/>
      <c r="C2" s="96"/>
      <c r="D2" s="96"/>
    </row>
    <row r="3" spans="1:6" ht="25.5" customHeight="1" x14ac:dyDescent="0.25">
      <c r="A3" s="134" t="s">
        <v>74</v>
      </c>
      <c r="B3" s="134"/>
      <c r="C3" s="134"/>
      <c r="D3" s="135"/>
    </row>
    <row r="4" spans="1:6" s="3" customFormat="1" ht="25.5" customHeight="1" x14ac:dyDescent="0.25">
      <c r="A4" s="101" t="s">
        <v>0</v>
      </c>
      <c r="B4" s="101" t="s">
        <v>46</v>
      </c>
      <c r="C4" s="130" t="s">
        <v>45</v>
      </c>
      <c r="D4" s="131"/>
    </row>
    <row r="5" spans="1:6" s="3" customFormat="1" ht="23.25" customHeight="1" x14ac:dyDescent="0.25">
      <c r="A5" s="132"/>
      <c r="B5" s="133"/>
      <c r="C5" s="97" t="s">
        <v>43</v>
      </c>
      <c r="D5" s="97" t="s">
        <v>44</v>
      </c>
    </row>
    <row r="6" spans="1:6" s="3" customFormat="1" x14ac:dyDescent="0.25">
      <c r="A6" s="102"/>
      <c r="B6" s="129"/>
      <c r="C6" s="98"/>
      <c r="D6" s="98"/>
    </row>
    <row r="7" spans="1:6" s="8" customFormat="1" ht="15.75" customHeight="1" x14ac:dyDescent="0.25">
      <c r="A7" s="6" t="s">
        <v>3</v>
      </c>
      <c r="B7" s="78">
        <v>1</v>
      </c>
      <c r="C7" s="7">
        <v>2</v>
      </c>
      <c r="D7" s="78">
        <v>3</v>
      </c>
    </row>
    <row r="8" spans="1:6" s="8" customFormat="1" ht="28.5" customHeight="1" x14ac:dyDescent="0.25">
      <c r="A8" s="9" t="s">
        <v>25</v>
      </c>
      <c r="B8" s="67">
        <f>C8+D8</f>
        <v>17377</v>
      </c>
      <c r="C8" s="58">
        <f>'12'!B7</f>
        <v>12278</v>
      </c>
      <c r="D8" s="59">
        <f>'13'!B7</f>
        <v>5099</v>
      </c>
      <c r="E8" s="20"/>
      <c r="F8" s="18"/>
    </row>
    <row r="9" spans="1:6" s="3" customFormat="1" ht="28.5" customHeight="1" x14ac:dyDescent="0.25">
      <c r="A9" s="9" t="s">
        <v>26</v>
      </c>
      <c r="B9" s="67">
        <f t="shared" ref="B9:B13" si="0">C9+D9</f>
        <v>14787</v>
      </c>
      <c r="C9" s="59">
        <f>'12'!C7</f>
        <v>10875</v>
      </c>
      <c r="D9" s="59">
        <f>'13'!C7</f>
        <v>3912</v>
      </c>
      <c r="E9" s="18"/>
      <c r="F9" s="18"/>
    </row>
    <row r="10" spans="1:6" s="3" customFormat="1" ht="52.5" customHeight="1" x14ac:dyDescent="0.25">
      <c r="A10" s="12" t="s">
        <v>27</v>
      </c>
      <c r="B10" s="67">
        <f t="shared" si="0"/>
        <v>5136</v>
      </c>
      <c r="C10" s="59">
        <f>'12'!D7</f>
        <v>3513</v>
      </c>
      <c r="D10" s="59">
        <f>'13'!D7</f>
        <v>1623</v>
      </c>
      <c r="E10" s="18"/>
      <c r="F10" s="18"/>
    </row>
    <row r="11" spans="1:6" s="3" customFormat="1" ht="31.5" customHeight="1" x14ac:dyDescent="0.25">
      <c r="A11" s="13" t="s">
        <v>28</v>
      </c>
      <c r="B11" s="67">
        <f t="shared" si="0"/>
        <v>418</v>
      </c>
      <c r="C11" s="59">
        <f>'12'!F7</f>
        <v>296</v>
      </c>
      <c r="D11" s="59">
        <f>'13'!F7</f>
        <v>122</v>
      </c>
      <c r="E11" s="18"/>
      <c r="F11" s="18"/>
    </row>
    <row r="12" spans="1:6" s="3" customFormat="1" ht="45.75" customHeight="1" x14ac:dyDescent="0.25">
      <c r="A12" s="13" t="s">
        <v>15</v>
      </c>
      <c r="B12" s="67">
        <f t="shared" si="0"/>
        <v>367</v>
      </c>
      <c r="C12" s="59">
        <f>'12'!G7</f>
        <v>257</v>
      </c>
      <c r="D12" s="59">
        <f>'13'!G7</f>
        <v>110</v>
      </c>
      <c r="E12" s="18"/>
      <c r="F12" s="18"/>
    </row>
    <row r="13" spans="1:6" s="3" customFormat="1" ht="55.5" customHeight="1" x14ac:dyDescent="0.25">
      <c r="A13" s="13" t="s">
        <v>29</v>
      </c>
      <c r="B13" s="67">
        <f t="shared" si="0"/>
        <v>12411</v>
      </c>
      <c r="C13" s="59">
        <f>'12'!H7</f>
        <v>9165</v>
      </c>
      <c r="D13" s="59">
        <f>'13'!H7</f>
        <v>3246</v>
      </c>
      <c r="E13" s="18"/>
      <c r="F13" s="18"/>
    </row>
    <row r="14" spans="1:6" s="3" customFormat="1" ht="12.75" customHeight="1" x14ac:dyDescent="0.25">
      <c r="A14" s="103" t="s">
        <v>75</v>
      </c>
      <c r="B14" s="104"/>
      <c r="C14" s="104"/>
      <c r="D14" s="104"/>
      <c r="E14" s="18"/>
      <c r="F14" s="18"/>
    </row>
    <row r="15" spans="1:6" s="3" customFormat="1" ht="18" customHeight="1" x14ac:dyDescent="0.25">
      <c r="A15" s="105"/>
      <c r="B15" s="106"/>
      <c r="C15" s="106"/>
      <c r="D15" s="106"/>
      <c r="E15" s="18"/>
      <c r="F15" s="18"/>
    </row>
    <row r="16" spans="1:6" s="3" customFormat="1" ht="20.25" customHeight="1" x14ac:dyDescent="0.25">
      <c r="A16" s="101" t="s">
        <v>0</v>
      </c>
      <c r="B16" s="101" t="s">
        <v>46</v>
      </c>
      <c r="C16" s="130" t="s">
        <v>45</v>
      </c>
      <c r="D16" s="131" t="s">
        <v>34</v>
      </c>
      <c r="E16" s="18"/>
      <c r="F16" s="18"/>
    </row>
    <row r="17" spans="1:6" ht="35.25" customHeight="1" x14ac:dyDescent="0.3">
      <c r="A17" s="102"/>
      <c r="B17" s="129"/>
      <c r="C17" s="81" t="s">
        <v>43</v>
      </c>
      <c r="D17" s="81" t="s">
        <v>44</v>
      </c>
      <c r="E17" s="19"/>
      <c r="F17" s="19"/>
    </row>
    <row r="18" spans="1:6" ht="24" customHeight="1" x14ac:dyDescent="0.3">
      <c r="A18" s="9" t="s">
        <v>25</v>
      </c>
      <c r="B18" s="67">
        <f t="shared" ref="B18:B20" si="1">C18+D18</f>
        <v>4718</v>
      </c>
      <c r="C18" s="60">
        <f>'12'!I7</f>
        <v>3515</v>
      </c>
      <c r="D18" s="55">
        <f>'13'!I7</f>
        <v>1203</v>
      </c>
      <c r="E18" s="19"/>
      <c r="F18" s="19"/>
    </row>
    <row r="19" spans="1:6" ht="25.5" customHeight="1" x14ac:dyDescent="0.3">
      <c r="A19" s="1" t="s">
        <v>26</v>
      </c>
      <c r="B19" s="67">
        <f t="shared" si="1"/>
        <v>4122</v>
      </c>
      <c r="C19" s="60">
        <f>'12'!J7</f>
        <v>3145</v>
      </c>
      <c r="D19" s="55">
        <f>'13'!J7</f>
        <v>977</v>
      </c>
      <c r="E19" s="19"/>
      <c r="F19" s="19"/>
    </row>
    <row r="20" spans="1:6" ht="41.25" customHeight="1" x14ac:dyDescent="0.3">
      <c r="A20" s="1" t="s">
        <v>30</v>
      </c>
      <c r="B20" s="67">
        <f t="shared" si="1"/>
        <v>1474</v>
      </c>
      <c r="C20" s="60">
        <f>'12'!K7</f>
        <v>1133</v>
      </c>
      <c r="D20" s="55">
        <f>'13'!K7</f>
        <v>341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8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H8" sqref="H8:H12"/>
    </sheetView>
  </sheetViews>
  <sheetFormatPr defaultRowHeight="14.25" x14ac:dyDescent="0.2"/>
  <cols>
    <col min="1" max="1" width="29.140625" style="37" customWidth="1"/>
    <col min="2" max="2" width="9.85546875" style="37" customWidth="1"/>
    <col min="3" max="3" width="10.85546875" style="37" customWidth="1"/>
    <col min="4" max="4" width="13" style="37" customWidth="1"/>
    <col min="5" max="5" width="11.42578125" style="37" customWidth="1"/>
    <col min="6" max="6" width="9" style="37" customWidth="1"/>
    <col min="7" max="7" width="12.5703125" style="37" customWidth="1"/>
    <col min="8" max="8" width="11.85546875" style="37" customWidth="1"/>
    <col min="9" max="9" width="11" style="37" customWidth="1"/>
    <col min="10" max="10" width="11.28515625" style="37" customWidth="1"/>
    <col min="11" max="11" width="10.42578125" style="37" customWidth="1"/>
    <col min="12" max="16384" width="9.140625" style="37"/>
  </cols>
  <sheetData>
    <row r="1" spans="1:15" s="22" customFormat="1" ht="45" customHeight="1" x14ac:dyDescent="0.25">
      <c r="A1" s="136" t="s">
        <v>76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4"/>
      <c r="K2" s="65"/>
    </row>
    <row r="3" spans="1:15" s="26" customFormat="1" ht="67.5" customHeight="1" x14ac:dyDescent="0.25">
      <c r="A3" s="120"/>
      <c r="B3" s="137" t="s">
        <v>35</v>
      </c>
      <c r="C3" s="137" t="s">
        <v>36</v>
      </c>
      <c r="D3" s="137" t="s">
        <v>33</v>
      </c>
      <c r="E3" s="137" t="s">
        <v>37</v>
      </c>
      <c r="F3" s="137" t="s">
        <v>50</v>
      </c>
      <c r="G3" s="137" t="s">
        <v>39</v>
      </c>
      <c r="H3" s="137" t="s">
        <v>49</v>
      </c>
      <c r="I3" s="137" t="s">
        <v>40</v>
      </c>
      <c r="J3" s="138" t="s">
        <v>41</v>
      </c>
      <c r="K3" s="137" t="s">
        <v>10</v>
      </c>
    </row>
    <row r="4" spans="1:15" s="27" customFormat="1" ht="19.5" customHeight="1" x14ac:dyDescent="0.25">
      <c r="A4" s="120"/>
      <c r="B4" s="137"/>
      <c r="C4" s="137"/>
      <c r="D4" s="137"/>
      <c r="E4" s="137"/>
      <c r="F4" s="137"/>
      <c r="G4" s="137"/>
      <c r="H4" s="137"/>
      <c r="I4" s="137"/>
      <c r="J4" s="138"/>
      <c r="K4" s="137"/>
    </row>
    <row r="5" spans="1:15" s="27" customFormat="1" ht="6" customHeight="1" x14ac:dyDescent="0.25">
      <c r="A5" s="120"/>
      <c r="B5" s="137"/>
      <c r="C5" s="137"/>
      <c r="D5" s="137"/>
      <c r="E5" s="137"/>
      <c r="F5" s="137"/>
      <c r="G5" s="137"/>
      <c r="H5" s="137"/>
      <c r="I5" s="137"/>
      <c r="J5" s="138"/>
      <c r="K5" s="137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</row>
    <row r="7" spans="1:15" s="30" customFormat="1" ht="18" customHeight="1" x14ac:dyDescent="0.25">
      <c r="A7" s="50" t="s">
        <v>21</v>
      </c>
      <c r="B7" s="28">
        <f t="shared" ref="B7:K7" si="0">SUM(B8:B12)</f>
        <v>12278</v>
      </c>
      <c r="C7" s="28">
        <f t="shared" si="0"/>
        <v>10875</v>
      </c>
      <c r="D7" s="28">
        <f t="shared" si="0"/>
        <v>3513</v>
      </c>
      <c r="E7" s="69">
        <f t="shared" si="0"/>
        <v>2868</v>
      </c>
      <c r="F7" s="28">
        <f t="shared" si="0"/>
        <v>296</v>
      </c>
      <c r="G7" s="28">
        <f t="shared" si="0"/>
        <v>257</v>
      </c>
      <c r="H7" s="28">
        <f t="shared" si="0"/>
        <v>9165</v>
      </c>
      <c r="I7" s="28">
        <f t="shared" si="0"/>
        <v>3515</v>
      </c>
      <c r="J7" s="28">
        <f t="shared" si="0"/>
        <v>3145</v>
      </c>
      <c r="K7" s="28">
        <f t="shared" si="0"/>
        <v>1133</v>
      </c>
      <c r="L7" s="29"/>
      <c r="O7" s="33"/>
    </row>
    <row r="8" spans="1:15" s="33" customFormat="1" ht="18" customHeight="1" x14ac:dyDescent="0.25">
      <c r="A8" s="94" t="s">
        <v>60</v>
      </c>
      <c r="B8" s="31">
        <f>[17]Шаблон!$M8+[17]Шаблон!$K8-[17]Шаблон!$L8+[14]Матриця!$J12</f>
        <v>1381</v>
      </c>
      <c r="C8" s="31">
        <f>[14]Матриця!$J12</f>
        <v>1283</v>
      </c>
      <c r="D8" s="31">
        <f>[14]Матриця!$AE12+[17]Шаблон!$D8</f>
        <v>356</v>
      </c>
      <c r="E8" s="66">
        <f>[14]Матриця!$AE12</f>
        <v>298</v>
      </c>
      <c r="F8" s="31">
        <f>[18]Шаблон!$J9</f>
        <v>24</v>
      </c>
      <c r="G8" s="31">
        <f>[18]Шаблон!$K9+[18]Шаблон!$L9+[17]Шаблон!$G8</f>
        <v>65</v>
      </c>
      <c r="H8" s="46">
        <f>'[22]1'!I11</f>
        <v>1108</v>
      </c>
      <c r="I8" s="46">
        <f>[17]Шаблон!$M8+[14]Матриця!$AN12</f>
        <v>413</v>
      </c>
      <c r="J8" s="46">
        <f>[14]Матриця!$AN12</f>
        <v>396</v>
      </c>
      <c r="K8" s="46">
        <f>[18]Шаблон!$T9</f>
        <v>117</v>
      </c>
      <c r="L8" s="29"/>
      <c r="M8" s="32"/>
    </row>
    <row r="9" spans="1:15" s="34" customFormat="1" ht="18" customHeight="1" x14ac:dyDescent="0.25">
      <c r="A9" s="94" t="s">
        <v>61</v>
      </c>
      <c r="B9" s="80">
        <f>[17]Шаблон!$M9+[17]Шаблон!$K9-[17]Шаблон!$L9+[14]Матриця!$J13</f>
        <v>933</v>
      </c>
      <c r="C9" s="80">
        <f>[14]Матриця!$J13</f>
        <v>844</v>
      </c>
      <c r="D9" s="80">
        <f>[14]Матриця!$AE13+[17]Шаблон!$D9</f>
        <v>235</v>
      </c>
      <c r="E9" s="66">
        <f>[14]Матриця!$AE13</f>
        <v>202</v>
      </c>
      <c r="F9" s="80">
        <f>[18]Шаблон!$J10</f>
        <v>4</v>
      </c>
      <c r="G9" s="80">
        <f>[18]Шаблон!$K10+[18]Шаблон!$L10+[17]Шаблон!$G9</f>
        <v>87</v>
      </c>
      <c r="H9" s="46">
        <f>'[22]1'!I12</f>
        <v>603</v>
      </c>
      <c r="I9" s="46">
        <f>[17]Шаблон!$M9+[14]Матриця!$AN13</f>
        <v>336</v>
      </c>
      <c r="J9" s="46">
        <f>[14]Матриця!$AN13</f>
        <v>297</v>
      </c>
      <c r="K9" s="46">
        <f>[18]Шаблон!$T10</f>
        <v>89</v>
      </c>
      <c r="L9" s="29"/>
      <c r="M9" s="32"/>
    </row>
    <row r="10" spans="1:15" s="33" customFormat="1" ht="18" customHeight="1" x14ac:dyDescent="0.25">
      <c r="A10" s="94" t="s">
        <v>62</v>
      </c>
      <c r="B10" s="80">
        <f>[17]Шаблон!$M10+[17]Шаблон!$K10-[17]Шаблон!$L10+[14]Матриця!$J14</f>
        <v>5098</v>
      </c>
      <c r="C10" s="80">
        <f>[14]Матриця!$J14</f>
        <v>4301</v>
      </c>
      <c r="D10" s="80">
        <f>[14]Матриця!$AE14+[17]Шаблон!$D10</f>
        <v>1466</v>
      </c>
      <c r="E10" s="66">
        <f>[14]Матриця!$AE14</f>
        <v>1169</v>
      </c>
      <c r="F10" s="80">
        <f>[18]Шаблон!$J11</f>
        <v>126</v>
      </c>
      <c r="G10" s="80">
        <f>[18]Шаблон!$K11+[18]Шаблон!$L11+[17]Шаблон!$G10</f>
        <v>10</v>
      </c>
      <c r="H10" s="46">
        <f>'[22]1'!I13</f>
        <v>3787</v>
      </c>
      <c r="I10" s="46">
        <f>[17]Шаблон!$M10+[14]Матриця!$AN14</f>
        <v>1499</v>
      </c>
      <c r="J10" s="46">
        <f>[14]Матриця!$AN14</f>
        <v>1249</v>
      </c>
      <c r="K10" s="46">
        <f>[18]Шаблон!$T11</f>
        <v>458</v>
      </c>
      <c r="L10" s="29"/>
      <c r="M10" s="32"/>
    </row>
    <row r="11" spans="1:15" s="33" customFormat="1" ht="18" customHeight="1" x14ac:dyDescent="0.25">
      <c r="A11" s="94" t="s">
        <v>63</v>
      </c>
      <c r="B11" s="80">
        <f>[17]Шаблон!$M11+[17]Шаблон!$K11-[17]Шаблон!$L11+[14]Матриця!$J15</f>
        <v>2655</v>
      </c>
      <c r="C11" s="80">
        <f>[14]Матриця!$J15</f>
        <v>2472</v>
      </c>
      <c r="D11" s="80">
        <f>[14]Матриця!$AE15+[17]Шаблон!$D11</f>
        <v>750</v>
      </c>
      <c r="E11" s="66">
        <f>[14]Матриця!$AE15</f>
        <v>639</v>
      </c>
      <c r="F11" s="80">
        <f>[18]Шаблон!$J12</f>
        <v>88</v>
      </c>
      <c r="G11" s="80">
        <f>[18]Шаблон!$K12+[18]Шаблон!$L12+[17]Шаблон!$G11</f>
        <v>45</v>
      </c>
      <c r="H11" s="46">
        <f>'[22]1'!I14</f>
        <v>2103</v>
      </c>
      <c r="I11" s="46">
        <f>[17]Шаблон!$M11+[14]Матриця!$AN15</f>
        <v>684</v>
      </c>
      <c r="J11" s="46">
        <f>[14]Матриця!$AN15</f>
        <v>646</v>
      </c>
      <c r="K11" s="46">
        <f>[18]Шаблон!$T12</f>
        <v>299</v>
      </c>
      <c r="L11" s="29"/>
      <c r="M11" s="32"/>
    </row>
    <row r="12" spans="1:15" s="33" customFormat="1" ht="18" customHeight="1" x14ac:dyDescent="0.25">
      <c r="A12" s="94" t="s">
        <v>64</v>
      </c>
      <c r="B12" s="80">
        <f>[17]Шаблон!$M12+[17]Шаблон!$K12-[17]Шаблон!$L12+[14]Матриця!$J16</f>
        <v>2211</v>
      </c>
      <c r="C12" s="80">
        <f>[14]Матриця!$J16</f>
        <v>1975</v>
      </c>
      <c r="D12" s="80">
        <f>[14]Матриця!$AE16+[17]Шаблон!$D12</f>
        <v>706</v>
      </c>
      <c r="E12" s="66">
        <f>[14]Матриця!$AE16</f>
        <v>560</v>
      </c>
      <c r="F12" s="80">
        <f>[18]Шаблон!$J13</f>
        <v>54</v>
      </c>
      <c r="G12" s="80">
        <f>[18]Шаблон!$K13+[18]Шаблон!$L13+[17]Шаблон!$G12</f>
        <v>50</v>
      </c>
      <c r="H12" s="46">
        <f>'[22]1'!I15</f>
        <v>1564</v>
      </c>
      <c r="I12" s="46">
        <f>[17]Шаблон!$M12+[14]Матриця!$AN16</f>
        <v>583</v>
      </c>
      <c r="J12" s="46">
        <f>[14]Матриця!$AN16</f>
        <v>557</v>
      </c>
      <c r="K12" s="46">
        <f>[18]Шаблон!$T13</f>
        <v>170</v>
      </c>
      <c r="L12" s="29"/>
      <c r="M12" s="32"/>
    </row>
    <row r="13" spans="1:15" x14ac:dyDescent="0.2">
      <c r="A13" s="35"/>
      <c r="B13" s="35"/>
      <c r="C13" s="35"/>
      <c r="D13" s="35"/>
      <c r="E13" s="35"/>
      <c r="F13" s="38"/>
      <c r="G13" s="38"/>
      <c r="H13" s="38"/>
      <c r="I13" s="38"/>
      <c r="J13" s="38"/>
    </row>
    <row r="14" spans="1:15" x14ac:dyDescent="0.2">
      <c r="A14" s="39"/>
      <c r="B14" s="39"/>
      <c r="C14" s="39"/>
      <c r="D14" s="39"/>
      <c r="E14" s="39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39"/>
      <c r="F15" s="40"/>
      <c r="G15" s="40"/>
      <c r="H15" s="40"/>
      <c r="I15" s="40"/>
      <c r="J15" s="40"/>
    </row>
    <row r="16" spans="1:15" x14ac:dyDescent="0.2">
      <c r="A16" s="39"/>
      <c r="B16" s="39"/>
      <c r="C16" s="39"/>
      <c r="D16" s="39"/>
      <c r="E16" s="39"/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7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H8" sqref="H8:H12"/>
    </sheetView>
  </sheetViews>
  <sheetFormatPr defaultRowHeight="14.25" x14ac:dyDescent="0.2"/>
  <cols>
    <col min="1" max="1" width="28.7109375" style="37" customWidth="1"/>
    <col min="2" max="2" width="10" style="37" customWidth="1"/>
    <col min="3" max="3" width="11" style="37" customWidth="1"/>
    <col min="4" max="4" width="12" style="37" customWidth="1"/>
    <col min="5" max="5" width="10.5703125" style="72" customWidth="1"/>
    <col min="6" max="6" width="10" style="37" customWidth="1"/>
    <col min="7" max="7" width="11.7109375" style="37" customWidth="1"/>
    <col min="8" max="8" width="12.7109375" style="37" customWidth="1"/>
    <col min="9" max="9" width="11" style="37" customWidth="1"/>
    <col min="10" max="10" width="11.7109375" style="37" customWidth="1"/>
    <col min="11" max="11" width="11.28515625" style="37" customWidth="1"/>
    <col min="12" max="16384" width="9.140625" style="37"/>
  </cols>
  <sheetData>
    <row r="1" spans="1:15" s="22" customFormat="1" ht="48" customHeight="1" x14ac:dyDescent="0.3">
      <c r="A1" s="139" t="s">
        <v>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5" s="25" customFormat="1" ht="4.5" customHeight="1" x14ac:dyDescent="0.25">
      <c r="A2" s="23"/>
      <c r="B2" s="23"/>
      <c r="C2" s="23"/>
      <c r="D2" s="23"/>
      <c r="E2" s="68"/>
      <c r="F2" s="23"/>
      <c r="G2" s="23"/>
      <c r="H2" s="24"/>
      <c r="I2" s="24"/>
      <c r="J2" s="75"/>
      <c r="K2" s="76"/>
    </row>
    <row r="3" spans="1:15" s="26" customFormat="1" ht="67.5" customHeight="1" x14ac:dyDescent="0.25">
      <c r="A3" s="120"/>
      <c r="B3" s="137" t="s">
        <v>35</v>
      </c>
      <c r="C3" s="137" t="s">
        <v>36</v>
      </c>
      <c r="D3" s="137" t="s">
        <v>33</v>
      </c>
      <c r="E3" s="137" t="s">
        <v>37</v>
      </c>
      <c r="F3" s="137" t="s">
        <v>38</v>
      </c>
      <c r="G3" s="137" t="s">
        <v>39</v>
      </c>
      <c r="H3" s="137" t="s">
        <v>42</v>
      </c>
      <c r="I3" s="137" t="s">
        <v>40</v>
      </c>
      <c r="J3" s="138" t="s">
        <v>41</v>
      </c>
      <c r="K3" s="137" t="s">
        <v>10</v>
      </c>
    </row>
    <row r="4" spans="1:15" s="27" customFormat="1" ht="19.5" customHeight="1" x14ac:dyDescent="0.25">
      <c r="A4" s="120"/>
      <c r="B4" s="137"/>
      <c r="C4" s="137"/>
      <c r="D4" s="137"/>
      <c r="E4" s="137"/>
      <c r="F4" s="137"/>
      <c r="G4" s="137"/>
      <c r="H4" s="137"/>
      <c r="I4" s="137"/>
      <c r="J4" s="138"/>
      <c r="K4" s="137"/>
    </row>
    <row r="5" spans="1:15" s="27" customFormat="1" ht="6" customHeight="1" x14ac:dyDescent="0.25">
      <c r="A5" s="120"/>
      <c r="B5" s="137"/>
      <c r="C5" s="137"/>
      <c r="D5" s="137"/>
      <c r="E5" s="137"/>
      <c r="F5" s="137"/>
      <c r="G5" s="137"/>
      <c r="H5" s="137"/>
      <c r="I5" s="137"/>
      <c r="J5" s="138"/>
      <c r="K5" s="137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4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21</v>
      </c>
      <c r="B7" s="28">
        <f t="shared" ref="B7:K7" si="0">SUM(B8:B12)</f>
        <v>5099</v>
      </c>
      <c r="C7" s="28">
        <f t="shared" si="0"/>
        <v>3912</v>
      </c>
      <c r="D7" s="28">
        <f t="shared" si="0"/>
        <v>1623</v>
      </c>
      <c r="E7" s="79">
        <f t="shared" si="0"/>
        <v>1067</v>
      </c>
      <c r="F7" s="28">
        <f t="shared" si="0"/>
        <v>122</v>
      </c>
      <c r="G7" s="28">
        <f t="shared" si="0"/>
        <v>110</v>
      </c>
      <c r="H7" s="28">
        <f t="shared" si="0"/>
        <v>3246</v>
      </c>
      <c r="I7" s="28">
        <f t="shared" si="0"/>
        <v>1203</v>
      </c>
      <c r="J7" s="28">
        <f t="shared" si="0"/>
        <v>977</v>
      </c>
      <c r="K7" s="28">
        <f t="shared" si="0"/>
        <v>341</v>
      </c>
      <c r="L7" s="29"/>
      <c r="O7" s="33"/>
    </row>
    <row r="8" spans="1:15" s="33" customFormat="1" ht="18" customHeight="1" x14ac:dyDescent="0.25">
      <c r="A8" s="94" t="s">
        <v>60</v>
      </c>
      <c r="B8" s="31">
        <f>[19]послуги!D10-'12'!B8</f>
        <v>533</v>
      </c>
      <c r="C8" s="31">
        <f>[19]послуги!H10-'12'!C8</f>
        <v>407</v>
      </c>
      <c r="D8" s="31">
        <f>[19]послуги!P10-'12'!D8</f>
        <v>158</v>
      </c>
      <c r="E8" s="70">
        <f>[19]послуги!AA10-'12'!E8</f>
        <v>97</v>
      </c>
      <c r="F8" s="31">
        <f>[19]послуги!AV10-'12'!F8</f>
        <v>8</v>
      </c>
      <c r="G8" s="31">
        <f>[19]послуги!BJ10-'12'!G8</f>
        <v>16</v>
      </c>
      <c r="H8" s="46">
        <f>'[22]1'!C11-'12'!H8</f>
        <v>320</v>
      </c>
      <c r="I8" s="46">
        <f>[19]послуги!DK10-'12'!I8</f>
        <v>139</v>
      </c>
      <c r="J8" s="46">
        <f>[19]послуги!DQ10-'12'!J8</f>
        <v>97</v>
      </c>
      <c r="K8" s="46">
        <f>[19]послуги!DU10-'12'!K8</f>
        <v>29</v>
      </c>
      <c r="L8" s="29"/>
      <c r="M8" s="32"/>
    </row>
    <row r="9" spans="1:15" s="34" customFormat="1" ht="18" customHeight="1" x14ac:dyDescent="0.25">
      <c r="A9" s="94" t="s">
        <v>61</v>
      </c>
      <c r="B9" s="80">
        <f>[19]послуги!D11-'12'!B9</f>
        <v>434</v>
      </c>
      <c r="C9" s="80">
        <f>[19]послуги!H11-'12'!C9</f>
        <v>354</v>
      </c>
      <c r="D9" s="80">
        <f>[19]послуги!P11-'12'!D9</f>
        <v>88</v>
      </c>
      <c r="E9" s="80">
        <f>[19]послуги!AA11-'12'!E9</f>
        <v>55</v>
      </c>
      <c r="F9" s="80">
        <f>[19]послуги!AV11-'12'!F9</f>
        <v>21</v>
      </c>
      <c r="G9" s="80">
        <f>[19]послуги!BJ11-'12'!G9</f>
        <v>39</v>
      </c>
      <c r="H9" s="46">
        <f>'[22]1'!C12-'12'!H9</f>
        <v>270</v>
      </c>
      <c r="I9" s="46">
        <f>[19]послуги!DK11-'12'!I9</f>
        <v>147</v>
      </c>
      <c r="J9" s="46">
        <f>[19]послуги!DQ11-'12'!J9</f>
        <v>126</v>
      </c>
      <c r="K9" s="46">
        <f>[19]послуги!DU11-'12'!K9</f>
        <v>36</v>
      </c>
      <c r="L9" s="29"/>
      <c r="M9" s="32"/>
    </row>
    <row r="10" spans="1:15" s="33" customFormat="1" ht="18" customHeight="1" x14ac:dyDescent="0.25">
      <c r="A10" s="94" t="s">
        <v>62</v>
      </c>
      <c r="B10" s="80">
        <f>[19]послуги!D12-'12'!B10</f>
        <v>2075</v>
      </c>
      <c r="C10" s="80">
        <f>[19]послуги!H12-'12'!C10</f>
        <v>1547</v>
      </c>
      <c r="D10" s="80">
        <f>[19]послуги!P12-'12'!D10</f>
        <v>554</v>
      </c>
      <c r="E10" s="80">
        <f>[19]послуги!AA12-'12'!E10</f>
        <v>371</v>
      </c>
      <c r="F10" s="80">
        <f>[19]послуги!AV12-'12'!F10</f>
        <v>74</v>
      </c>
      <c r="G10" s="80">
        <f>[19]послуги!BJ12-'12'!G10</f>
        <v>8</v>
      </c>
      <c r="H10" s="46">
        <f>'[22]1'!C13-'12'!H10</f>
        <v>1348</v>
      </c>
      <c r="I10" s="46">
        <f>[19]послуги!DK12-'12'!I10</f>
        <v>514</v>
      </c>
      <c r="J10" s="46">
        <f>[19]послуги!DQ12-'12'!J10</f>
        <v>382</v>
      </c>
      <c r="K10" s="46">
        <f>[19]послуги!DU12-'12'!K10</f>
        <v>140</v>
      </c>
      <c r="L10" s="29"/>
      <c r="M10" s="32"/>
    </row>
    <row r="11" spans="1:15" s="33" customFormat="1" ht="18" customHeight="1" x14ac:dyDescent="0.25">
      <c r="A11" s="94" t="s">
        <v>63</v>
      </c>
      <c r="B11" s="80">
        <f>[19]послуги!D13-'12'!B11</f>
        <v>1122</v>
      </c>
      <c r="C11" s="80">
        <f>[19]послуги!H13-'12'!C11</f>
        <v>916</v>
      </c>
      <c r="D11" s="80">
        <f>[19]послуги!P13-'12'!D11</f>
        <v>448</v>
      </c>
      <c r="E11" s="80">
        <f>[19]послуги!AA13-'12'!E11</f>
        <v>328</v>
      </c>
      <c r="F11" s="80">
        <f>[19]послуги!AV13-'12'!F11</f>
        <v>11</v>
      </c>
      <c r="G11" s="80">
        <f>[19]послуги!BJ13-'12'!G11</f>
        <v>27</v>
      </c>
      <c r="H11" s="46">
        <f>'[22]1'!C14-'12'!H11</f>
        <v>795</v>
      </c>
      <c r="I11" s="46">
        <f>[19]послуги!DK13-'12'!I11</f>
        <v>227</v>
      </c>
      <c r="J11" s="46">
        <f>[19]послуги!DQ13-'12'!J11</f>
        <v>207</v>
      </c>
      <c r="K11" s="46">
        <f>[19]послуги!DU13-'12'!K11</f>
        <v>80</v>
      </c>
      <c r="L11" s="29"/>
      <c r="M11" s="32"/>
    </row>
    <row r="12" spans="1:15" s="33" customFormat="1" ht="18" customHeight="1" x14ac:dyDescent="0.25">
      <c r="A12" s="94" t="s">
        <v>64</v>
      </c>
      <c r="B12" s="80">
        <f>[19]послуги!D14-'12'!B12</f>
        <v>935</v>
      </c>
      <c r="C12" s="80">
        <f>[19]послуги!H14-'12'!C12</f>
        <v>688</v>
      </c>
      <c r="D12" s="80">
        <f>[19]послуги!P14-'12'!D12</f>
        <v>375</v>
      </c>
      <c r="E12" s="80">
        <f>[19]послуги!AA14-'12'!E12</f>
        <v>216</v>
      </c>
      <c r="F12" s="80">
        <f>[19]послуги!AV14-'12'!F12</f>
        <v>8</v>
      </c>
      <c r="G12" s="80">
        <f>[19]послуги!BJ14-'12'!G12</f>
        <v>20</v>
      </c>
      <c r="H12" s="46">
        <f>'[22]1'!C15-'12'!H12</f>
        <v>513</v>
      </c>
      <c r="I12" s="46">
        <f>[19]послуги!DK14-'12'!I12</f>
        <v>176</v>
      </c>
      <c r="J12" s="46">
        <f>[19]послуги!DQ14-'12'!J12</f>
        <v>165</v>
      </c>
      <c r="K12" s="46">
        <f>[19]послуги!DU14-'12'!K12</f>
        <v>56</v>
      </c>
      <c r="L12" s="29"/>
      <c r="M12" s="32"/>
    </row>
    <row r="13" spans="1:15" x14ac:dyDescent="0.2">
      <c r="A13" s="39"/>
      <c r="B13" s="39"/>
      <c r="C13" s="39"/>
      <c r="D13" s="39"/>
      <c r="E13" s="73"/>
      <c r="F13" s="40"/>
      <c r="G13" s="40"/>
      <c r="H13" s="40"/>
      <c r="I13" s="40"/>
      <c r="J13" s="40"/>
    </row>
    <row r="14" spans="1:15" x14ac:dyDescent="0.2">
      <c r="A14" s="39"/>
      <c r="B14" s="39"/>
      <c r="C14" s="39"/>
      <c r="D14" s="39"/>
      <c r="E14" s="73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73"/>
      <c r="F15" s="40"/>
      <c r="G15" s="40"/>
      <c r="H15" s="40"/>
      <c r="I15" s="40"/>
      <c r="J15" s="40"/>
    </row>
    <row r="16" spans="1:15" x14ac:dyDescent="0.2"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zoomScale="70" zoomScaleNormal="70" zoomScaleSheetLayoutView="80" workbookViewId="0">
      <selection activeCell="F25" sqref="F25"/>
    </sheetView>
  </sheetViews>
  <sheetFormatPr defaultColWidth="8" defaultRowHeight="12.75" x14ac:dyDescent="0.2"/>
  <cols>
    <col min="1" max="1" width="49" style="2" customWidth="1"/>
    <col min="2" max="2" width="14.7109375" style="15" customWidth="1"/>
    <col min="3" max="3" width="14.5703125" style="15" customWidth="1"/>
    <col min="4" max="4" width="9.5703125" style="2" customWidth="1"/>
    <col min="5" max="5" width="11" style="2" customWidth="1"/>
    <col min="6" max="7" width="14.425781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3.25" customHeight="1" x14ac:dyDescent="0.2">
      <c r="A1" s="143" t="s">
        <v>31</v>
      </c>
      <c r="B1" s="143"/>
      <c r="C1" s="143"/>
      <c r="D1" s="143"/>
      <c r="E1" s="143"/>
      <c r="F1" s="143"/>
      <c r="G1" s="143"/>
      <c r="H1" s="143"/>
      <c r="I1" s="143"/>
    </row>
    <row r="2" spans="1:11" ht="23.25" customHeight="1" x14ac:dyDescent="0.2">
      <c r="A2" s="144" t="s">
        <v>12</v>
      </c>
      <c r="B2" s="143"/>
      <c r="C2" s="143"/>
      <c r="D2" s="143"/>
      <c r="E2" s="143"/>
      <c r="F2" s="143"/>
      <c r="G2" s="143"/>
      <c r="H2" s="143"/>
      <c r="I2" s="143"/>
    </row>
    <row r="3" spans="1:11" ht="3.75" customHeight="1" x14ac:dyDescent="0.2">
      <c r="A3" s="145"/>
      <c r="B3" s="145"/>
      <c r="C3" s="145"/>
      <c r="D3" s="145"/>
      <c r="E3" s="145"/>
    </row>
    <row r="4" spans="1:11" s="3" customFormat="1" ht="19.5" customHeight="1" x14ac:dyDescent="0.25">
      <c r="A4" s="101" t="s">
        <v>0</v>
      </c>
      <c r="B4" s="130" t="s">
        <v>13</v>
      </c>
      <c r="C4" s="146"/>
      <c r="D4" s="146"/>
      <c r="E4" s="147"/>
      <c r="F4" s="130" t="s">
        <v>14</v>
      </c>
      <c r="G4" s="146"/>
      <c r="H4" s="146"/>
      <c r="I4" s="147"/>
    </row>
    <row r="5" spans="1:11" s="3" customFormat="1" ht="23.25" customHeight="1" x14ac:dyDescent="0.25">
      <c r="A5" s="132"/>
      <c r="B5" s="97" t="s">
        <v>65</v>
      </c>
      <c r="C5" s="97" t="s">
        <v>66</v>
      </c>
      <c r="D5" s="140" t="s">
        <v>1</v>
      </c>
      <c r="E5" s="141"/>
      <c r="F5" s="97" t="s">
        <v>65</v>
      </c>
      <c r="G5" s="97" t="s">
        <v>66</v>
      </c>
      <c r="H5" s="140" t="s">
        <v>1</v>
      </c>
      <c r="I5" s="141"/>
    </row>
    <row r="6" spans="1:11" s="3" customFormat="1" ht="34.5" customHeight="1" x14ac:dyDescent="0.25">
      <c r="A6" s="102"/>
      <c r="B6" s="98"/>
      <c r="C6" s="98"/>
      <c r="D6" s="4" t="s">
        <v>2</v>
      </c>
      <c r="E6" s="5" t="s">
        <v>32</v>
      </c>
      <c r="F6" s="98"/>
      <c r="G6" s="98"/>
      <c r="H6" s="4" t="s">
        <v>2</v>
      </c>
      <c r="I6" s="5" t="s">
        <v>32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25</v>
      </c>
      <c r="B8" s="55">
        <f>'15'!B7</f>
        <v>18632</v>
      </c>
      <c r="C8" s="58">
        <f>'15'!C7</f>
        <v>11244</v>
      </c>
      <c r="D8" s="10">
        <f t="shared" ref="D8" si="0">C8/B8*100</f>
        <v>60.347788750536715</v>
      </c>
      <c r="E8" s="61">
        <f t="shared" ref="E8" si="1">C8-B8</f>
        <v>-7388</v>
      </c>
      <c r="F8" s="55">
        <f>'16'!B7</f>
        <v>10627</v>
      </c>
      <c r="G8" s="59">
        <f>'16'!C7</f>
        <v>6133</v>
      </c>
      <c r="H8" s="10">
        <f t="shared" ref="H8" si="2">G8/F8*100</f>
        <v>57.711489601957275</v>
      </c>
      <c r="I8" s="61">
        <f t="shared" ref="I8" si="3">G8-F8</f>
        <v>-4494</v>
      </c>
      <c r="J8" s="20"/>
      <c r="K8" s="18"/>
    </row>
    <row r="9" spans="1:11" s="3" customFormat="1" ht="28.5" customHeight="1" x14ac:dyDescent="0.25">
      <c r="A9" s="9" t="s">
        <v>26</v>
      </c>
      <c r="B9" s="59">
        <f>'15'!E7</f>
        <v>16987</v>
      </c>
      <c r="C9" s="59">
        <f>'15'!F7</f>
        <v>9596</v>
      </c>
      <c r="D9" s="10">
        <f t="shared" ref="D9:D13" si="4">C9/B9*100</f>
        <v>56.490257255548357</v>
      </c>
      <c r="E9" s="61">
        <f t="shared" ref="E9:E13" si="5">C9-B9</f>
        <v>-7391</v>
      </c>
      <c r="F9" s="59">
        <f>'16'!E7</f>
        <v>9909</v>
      </c>
      <c r="G9" s="59">
        <f>'16'!F7</f>
        <v>5191</v>
      </c>
      <c r="H9" s="10">
        <f t="shared" ref="H9:H13" si="6">G9/F9*100</f>
        <v>52.386719144212336</v>
      </c>
      <c r="I9" s="61">
        <f t="shared" ref="I9:I13" si="7">G9-F9</f>
        <v>-4718</v>
      </c>
      <c r="J9" s="18"/>
      <c r="K9" s="18"/>
    </row>
    <row r="10" spans="1:11" s="3" customFormat="1" ht="41.25" customHeight="1" x14ac:dyDescent="0.25">
      <c r="A10" s="12" t="s">
        <v>27</v>
      </c>
      <c r="B10" s="59">
        <f>'15'!H7</f>
        <v>4242</v>
      </c>
      <c r="C10" s="59">
        <f>'15'!I7</f>
        <v>3617</v>
      </c>
      <c r="D10" s="10">
        <f t="shared" si="4"/>
        <v>85.266383781235263</v>
      </c>
      <c r="E10" s="61">
        <f t="shared" si="5"/>
        <v>-625</v>
      </c>
      <c r="F10" s="59">
        <f>'16'!H7</f>
        <v>2070</v>
      </c>
      <c r="G10" s="59">
        <f>'16'!I7</f>
        <v>1519</v>
      </c>
      <c r="H10" s="10">
        <f t="shared" si="6"/>
        <v>73.381642512077292</v>
      </c>
      <c r="I10" s="61">
        <f t="shared" si="7"/>
        <v>-551</v>
      </c>
      <c r="J10" s="18"/>
      <c r="K10" s="18"/>
    </row>
    <row r="11" spans="1:11" s="3" customFormat="1" ht="31.5" customHeight="1" x14ac:dyDescent="0.25">
      <c r="A11" s="13" t="s">
        <v>28</v>
      </c>
      <c r="B11" s="59">
        <f>'15'!K7</f>
        <v>604</v>
      </c>
      <c r="C11" s="59">
        <f>'15'!L7</f>
        <v>277</v>
      </c>
      <c r="D11" s="10">
        <f t="shared" si="4"/>
        <v>45.860927152317885</v>
      </c>
      <c r="E11" s="61">
        <f t="shared" si="5"/>
        <v>-327</v>
      </c>
      <c r="F11" s="59">
        <f>'16'!K7</f>
        <v>645</v>
      </c>
      <c r="G11" s="59">
        <f>'16'!L7</f>
        <v>141</v>
      </c>
      <c r="H11" s="10">
        <f t="shared" si="6"/>
        <v>21.86046511627907</v>
      </c>
      <c r="I11" s="61">
        <f t="shared" si="7"/>
        <v>-504</v>
      </c>
      <c r="J11" s="18"/>
      <c r="K11" s="18"/>
    </row>
    <row r="12" spans="1:11" s="3" customFormat="1" ht="45.75" customHeight="1" x14ac:dyDescent="0.25">
      <c r="A12" s="13" t="s">
        <v>15</v>
      </c>
      <c r="B12" s="59">
        <f>'15'!N7</f>
        <v>671</v>
      </c>
      <c r="C12" s="59">
        <f>'15'!O7</f>
        <v>190</v>
      </c>
      <c r="D12" s="10">
        <f t="shared" si="4"/>
        <v>28.315946348733235</v>
      </c>
      <c r="E12" s="61">
        <f t="shared" si="5"/>
        <v>-481</v>
      </c>
      <c r="F12" s="59">
        <f>'16'!N7</f>
        <v>553</v>
      </c>
      <c r="G12" s="59">
        <f>'16'!O7</f>
        <v>177</v>
      </c>
      <c r="H12" s="10">
        <f t="shared" si="6"/>
        <v>32.007233273056059</v>
      </c>
      <c r="I12" s="61">
        <f t="shared" si="7"/>
        <v>-376</v>
      </c>
      <c r="J12" s="18"/>
      <c r="K12" s="18"/>
    </row>
    <row r="13" spans="1:11" s="3" customFormat="1" ht="55.5" customHeight="1" x14ac:dyDescent="0.25">
      <c r="A13" s="13" t="s">
        <v>29</v>
      </c>
      <c r="B13" s="59">
        <f>'15'!Q7</f>
        <v>15905</v>
      </c>
      <c r="C13" s="59">
        <f>'15'!R7</f>
        <v>8288</v>
      </c>
      <c r="D13" s="10">
        <f t="shared" si="4"/>
        <v>52.109399559886825</v>
      </c>
      <c r="E13" s="61">
        <f t="shared" si="5"/>
        <v>-7617</v>
      </c>
      <c r="F13" s="59">
        <f>'16'!Q7</f>
        <v>9066</v>
      </c>
      <c r="G13" s="59">
        <f>'16'!R7</f>
        <v>4123</v>
      </c>
      <c r="H13" s="10">
        <f t="shared" si="6"/>
        <v>45.477608647694687</v>
      </c>
      <c r="I13" s="61">
        <f t="shared" si="7"/>
        <v>-4943</v>
      </c>
      <c r="J13" s="18"/>
      <c r="K13" s="18"/>
    </row>
    <row r="14" spans="1:11" s="3" customFormat="1" ht="12.75" customHeight="1" x14ac:dyDescent="0.25">
      <c r="A14" s="103" t="s">
        <v>4</v>
      </c>
      <c r="B14" s="104"/>
      <c r="C14" s="104"/>
      <c r="D14" s="104"/>
      <c r="E14" s="104"/>
      <c r="F14" s="104"/>
      <c r="G14" s="104"/>
      <c r="H14" s="104"/>
      <c r="I14" s="104"/>
      <c r="J14" s="18"/>
      <c r="K14" s="18"/>
    </row>
    <row r="15" spans="1:11" s="3" customFormat="1" ht="13.5" customHeight="1" x14ac:dyDescent="0.25">
      <c r="A15" s="105"/>
      <c r="B15" s="106"/>
      <c r="C15" s="106"/>
      <c r="D15" s="106"/>
      <c r="E15" s="106"/>
      <c r="F15" s="106"/>
      <c r="G15" s="106"/>
      <c r="H15" s="106"/>
      <c r="I15" s="106"/>
      <c r="J15" s="18"/>
      <c r="K15" s="18"/>
    </row>
    <row r="16" spans="1:11" s="3" customFormat="1" ht="20.25" customHeight="1" x14ac:dyDescent="0.25">
      <c r="A16" s="101" t="s">
        <v>0</v>
      </c>
      <c r="B16" s="107" t="s">
        <v>67</v>
      </c>
      <c r="C16" s="107" t="s">
        <v>68</v>
      </c>
      <c r="D16" s="140" t="s">
        <v>1</v>
      </c>
      <c r="E16" s="141"/>
      <c r="F16" s="107" t="s">
        <v>67</v>
      </c>
      <c r="G16" s="107" t="s">
        <v>68</v>
      </c>
      <c r="H16" s="140" t="s">
        <v>1</v>
      </c>
      <c r="I16" s="141"/>
      <c r="J16" s="18"/>
      <c r="K16" s="18"/>
    </row>
    <row r="17" spans="1:11" ht="35.25" customHeight="1" x14ac:dyDescent="0.3">
      <c r="A17" s="102"/>
      <c r="B17" s="107"/>
      <c r="C17" s="107"/>
      <c r="D17" s="17" t="s">
        <v>2</v>
      </c>
      <c r="E17" s="5" t="s">
        <v>32</v>
      </c>
      <c r="F17" s="107"/>
      <c r="G17" s="107"/>
      <c r="H17" s="17" t="s">
        <v>2</v>
      </c>
      <c r="I17" s="5" t="s">
        <v>32</v>
      </c>
      <c r="J17" s="19"/>
      <c r="K17" s="19"/>
    </row>
    <row r="18" spans="1:11" ht="24" customHeight="1" x14ac:dyDescent="0.3">
      <c r="A18" s="9" t="s">
        <v>59</v>
      </c>
      <c r="B18" s="55">
        <f>'15'!T7</f>
        <v>7075</v>
      </c>
      <c r="C18" s="60">
        <f>'15'!U7</f>
        <v>2721</v>
      </c>
      <c r="D18" s="14">
        <f t="shared" ref="D18" si="8">C18/B18*100</f>
        <v>38.459363957597176</v>
      </c>
      <c r="E18" s="62">
        <f t="shared" ref="E18" si="9">C18-B18</f>
        <v>-4354</v>
      </c>
      <c r="F18" s="55">
        <f>'16'!T7</f>
        <v>4249</v>
      </c>
      <c r="G18" s="55">
        <f>'16'!U7</f>
        <v>1997</v>
      </c>
      <c r="H18" s="14">
        <f t="shared" ref="H18" si="10">G18/F18*100</f>
        <v>46.999293951518005</v>
      </c>
      <c r="I18" s="63">
        <f t="shared" ref="I18" si="11">G18-F18</f>
        <v>-2252</v>
      </c>
      <c r="J18" s="19"/>
      <c r="K18" s="19"/>
    </row>
    <row r="19" spans="1:11" ht="25.5" customHeight="1" x14ac:dyDescent="0.3">
      <c r="A19" s="1" t="s">
        <v>26</v>
      </c>
      <c r="B19" s="60">
        <f>'15'!W7</f>
        <v>6662</v>
      </c>
      <c r="C19" s="60">
        <f>'15'!X7</f>
        <v>2355</v>
      </c>
      <c r="D19" s="14">
        <f t="shared" ref="D19:D20" si="12">C19/B19*100</f>
        <v>35.349744821374962</v>
      </c>
      <c r="E19" s="62">
        <f t="shared" ref="E19:E20" si="13">C19-B19</f>
        <v>-4307</v>
      </c>
      <c r="F19" s="55">
        <f>'16'!W7</f>
        <v>4083</v>
      </c>
      <c r="G19" s="55">
        <f>'16'!X7</f>
        <v>1767</v>
      </c>
      <c r="H19" s="14">
        <f t="shared" ref="H19:H20" si="14">G19/F19*100</f>
        <v>43.277002204261571</v>
      </c>
      <c r="I19" s="63">
        <f t="shared" ref="I19:I20" si="15">G19-F19</f>
        <v>-2316</v>
      </c>
      <c r="J19" s="19"/>
      <c r="K19" s="19"/>
    </row>
    <row r="20" spans="1:11" ht="41.25" customHeight="1" x14ac:dyDescent="0.3">
      <c r="A20" s="1" t="s">
        <v>30</v>
      </c>
      <c r="B20" s="60">
        <f>'15'!Z7</f>
        <v>5292</v>
      </c>
      <c r="C20" s="60">
        <f>'15'!AA7</f>
        <v>937</v>
      </c>
      <c r="D20" s="14">
        <f t="shared" si="12"/>
        <v>17.705971277399847</v>
      </c>
      <c r="E20" s="62">
        <f t="shared" si="13"/>
        <v>-4355</v>
      </c>
      <c r="F20" s="55">
        <f>'16'!Z7</f>
        <v>3276</v>
      </c>
      <c r="G20" s="55">
        <f>'16'!AA7</f>
        <v>537</v>
      </c>
      <c r="H20" s="14">
        <f t="shared" si="14"/>
        <v>16.391941391941391</v>
      </c>
      <c r="I20" s="63">
        <f t="shared" si="15"/>
        <v>-2739</v>
      </c>
      <c r="J20" s="19"/>
      <c r="K20" s="19"/>
    </row>
    <row r="21" spans="1:11" ht="48" customHeight="1" x14ac:dyDescent="0.3">
      <c r="A21" s="95"/>
      <c r="B21" s="95"/>
      <c r="C21" s="95"/>
      <c r="D21" s="95"/>
      <c r="E21" s="95"/>
      <c r="F21" s="142"/>
      <c r="G21" s="142"/>
      <c r="H21" s="142"/>
      <c r="I21" s="142"/>
      <c r="J21" s="19"/>
      <c r="K21" s="19"/>
    </row>
  </sheetData>
  <mergeCells count="21"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  <mergeCell ref="C16:C17"/>
    <mergeCell ref="D16:E16"/>
    <mergeCell ref="F16:F17"/>
    <mergeCell ref="G16:G17"/>
    <mergeCell ref="H16:I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tabSelected="1"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J26" sqref="J26"/>
    </sheetView>
  </sheetViews>
  <sheetFormatPr defaultRowHeight="14.25" x14ac:dyDescent="0.2"/>
  <cols>
    <col min="1" max="1" width="29.140625" style="37" customWidth="1"/>
    <col min="2" max="2" width="9.85546875" style="72" customWidth="1"/>
    <col min="3" max="3" width="9.7109375" style="37" customWidth="1"/>
    <col min="4" max="4" width="8" style="72" customWidth="1"/>
    <col min="5" max="5" width="10.42578125" style="37" customWidth="1"/>
    <col min="6" max="6" width="10.140625" style="37" customWidth="1"/>
    <col min="7" max="7" width="7.42578125" style="37" customWidth="1"/>
    <col min="8" max="8" width="10.28515625" style="37" customWidth="1"/>
    <col min="9" max="9" width="9.57031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9.140625" style="37" customWidth="1"/>
    <col min="15" max="15" width="8" style="37" customWidth="1"/>
    <col min="16" max="16" width="8.140625" style="37" customWidth="1"/>
    <col min="17" max="17" width="8.7109375" style="37" customWidth="1"/>
    <col min="18" max="18" width="9.5703125" style="37" customWidth="1"/>
    <col min="19" max="19" width="7.42578125" style="37" customWidth="1"/>
    <col min="20" max="20" width="8.140625" style="72" customWidth="1"/>
    <col min="21" max="21" width="10.7109375" style="37" customWidth="1"/>
    <col min="22" max="22" width="8.140625" style="72" customWidth="1"/>
    <col min="23" max="23" width="7.85546875" style="37" customWidth="1"/>
    <col min="24" max="24" width="7.42578125" style="37" customWidth="1"/>
    <col min="25" max="26" width="8" style="37" customWidth="1"/>
    <col min="27" max="27" width="8.140625" style="37" customWidth="1"/>
    <col min="28" max="28" width="7.85546875" style="37" customWidth="1"/>
    <col min="29" max="16384" width="9.140625" style="37"/>
  </cols>
  <sheetData>
    <row r="1" spans="1:32" s="22" customFormat="1" ht="58.5" customHeight="1" x14ac:dyDescent="0.35">
      <c r="C1" s="139" t="s">
        <v>78</v>
      </c>
      <c r="D1" s="139"/>
      <c r="E1" s="148"/>
      <c r="F1" s="148"/>
      <c r="G1" s="148"/>
      <c r="H1" s="148"/>
      <c r="I1" s="148"/>
      <c r="J1" s="148"/>
      <c r="K1" s="148"/>
      <c r="L1" s="148"/>
      <c r="M1" s="148"/>
      <c r="N1" s="84"/>
      <c r="O1" s="21"/>
      <c r="P1" s="21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2.7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62.25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8.7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6" hidden="1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18632</v>
      </c>
      <c r="C7" s="28">
        <f>SUM(C8:C12)</f>
        <v>11244</v>
      </c>
      <c r="D7" s="52">
        <f>IF(B7=0,0,C7/B7)*100</f>
        <v>60.347788750536715</v>
      </c>
      <c r="E7" s="28">
        <f>SUM(E8:E12)</f>
        <v>16987</v>
      </c>
      <c r="F7" s="28">
        <f>SUM(F8:F12)</f>
        <v>9596</v>
      </c>
      <c r="G7" s="52">
        <f>IF(E7=0,0,F7/E7)*100</f>
        <v>56.490257255548357</v>
      </c>
      <c r="H7" s="28">
        <f>SUM(H8:H12)</f>
        <v>4242</v>
      </c>
      <c r="I7" s="28">
        <f>SUM(I8:I12)</f>
        <v>3617</v>
      </c>
      <c r="J7" s="52">
        <f>IF(H7=0,0,I7/H7)*100</f>
        <v>85.266383781235263</v>
      </c>
      <c r="K7" s="28">
        <f>SUM(K8:K12)</f>
        <v>604</v>
      </c>
      <c r="L7" s="28">
        <f>SUM(L8:L12)</f>
        <v>277</v>
      </c>
      <c r="M7" s="52">
        <f>IF(K7=0,0,L7/K7)*100</f>
        <v>45.860927152317885</v>
      </c>
      <c r="N7" s="82">
        <f>SUM(N8:N12)</f>
        <v>671</v>
      </c>
      <c r="O7" s="28">
        <f>SUM(O8:O12)</f>
        <v>190</v>
      </c>
      <c r="P7" s="52">
        <f>IF(N7=0,0,O7/N7)*100</f>
        <v>28.315946348733235</v>
      </c>
      <c r="Q7" s="28">
        <f>SUM(Q8:Q12)</f>
        <v>15905</v>
      </c>
      <c r="R7" s="28">
        <f>SUM(R8:R12)</f>
        <v>8288</v>
      </c>
      <c r="S7" s="52">
        <f>IF(Q7=0,0,R7/Q7)*100</f>
        <v>52.109399559886825</v>
      </c>
      <c r="T7" s="79">
        <f>SUM(T8:T12)</f>
        <v>7075</v>
      </c>
      <c r="U7" s="28">
        <f>SUM(U8:U12)</f>
        <v>2721</v>
      </c>
      <c r="V7" s="52">
        <f>IF(T7=0,0,U7/T7)*100</f>
        <v>38.459363957597176</v>
      </c>
      <c r="W7" s="28">
        <f>SUM(W8:W12)</f>
        <v>6662</v>
      </c>
      <c r="X7" s="28">
        <f>SUM(X8:X12)</f>
        <v>2355</v>
      </c>
      <c r="Y7" s="52">
        <f>IF(W7=0,0,X7/W7)*100</f>
        <v>35.349744821374962</v>
      </c>
      <c r="Z7" s="28">
        <f>SUM(Z8:Z12)</f>
        <v>5292</v>
      </c>
      <c r="AA7" s="28">
        <f>SUM(AA8:AA12)</f>
        <v>937</v>
      </c>
      <c r="AB7" s="52">
        <f>IF(Z7=0,0,AA7/Z7)*100</f>
        <v>17.705971277399847</v>
      </c>
      <c r="AC7" s="29"/>
      <c r="AF7" s="33"/>
    </row>
    <row r="8" spans="1:32" s="33" customFormat="1" ht="18" customHeight="1" x14ac:dyDescent="0.25">
      <c r="A8" s="94" t="s">
        <v>60</v>
      </c>
      <c r="B8" s="92">
        <f>'[5]15'!B30</f>
        <v>1873</v>
      </c>
      <c r="C8" s="31">
        <f>[19]послуги!D10-'16'!C8</f>
        <v>1056</v>
      </c>
      <c r="D8" s="53">
        <f t="shared" ref="D8:D12" si="0">IF(B8=0,0,C8/B8)*100</f>
        <v>56.380138814735716</v>
      </c>
      <c r="E8" s="31">
        <f>'[5]15'!D30</f>
        <v>1812</v>
      </c>
      <c r="F8" s="31">
        <f>[19]послуги!H10-'16'!F8</f>
        <v>918</v>
      </c>
      <c r="G8" s="53">
        <f t="shared" ref="G8:G12" si="1">IF(E8=0,0,F8/E8)*100</f>
        <v>50.662251655629142</v>
      </c>
      <c r="H8" s="31">
        <f>'[5]15'!G30</f>
        <v>435</v>
      </c>
      <c r="I8" s="31">
        <f>[19]послуги!P10-'16'!I8</f>
        <v>348</v>
      </c>
      <c r="J8" s="53">
        <f t="shared" ref="J8:J12" si="2">IF(H8=0,0,I8/H8)*100</f>
        <v>80</v>
      </c>
      <c r="K8" s="31">
        <f>'[5]15'!J30</f>
        <v>35</v>
      </c>
      <c r="L8" s="31">
        <f>[19]послуги!AV10-'16'!L8</f>
        <v>16</v>
      </c>
      <c r="M8" s="53">
        <f t="shared" ref="M8:M12" si="3">IF(K8=0,0,L8/K8)*100</f>
        <v>45.714285714285715</v>
      </c>
      <c r="N8" s="83">
        <f>'[5]15'!M30</f>
        <v>38</v>
      </c>
      <c r="O8" s="31">
        <f>[19]послуги!BJ10-'16'!O8</f>
        <v>39</v>
      </c>
      <c r="P8" s="53">
        <f t="shared" ref="P8:P12" si="4">IF(N8=0,0,O8/N8)*100</f>
        <v>102.63157894736842</v>
      </c>
      <c r="Q8" s="31">
        <f>'[5]15'!P30</f>
        <v>1551</v>
      </c>
      <c r="R8" s="46">
        <f>'[22]1'!C11-'16'!R8</f>
        <v>773</v>
      </c>
      <c r="S8" s="53">
        <f t="shared" ref="S8:S12" si="5">IF(Q8=0,0,R8/Q8)*100</f>
        <v>49.838813668600899</v>
      </c>
      <c r="T8" s="66">
        <f>'[5]15'!R30</f>
        <v>737</v>
      </c>
      <c r="U8" s="46">
        <f>[19]послуги!DK10-'16'!U8</f>
        <v>257</v>
      </c>
      <c r="V8" s="53">
        <f t="shared" ref="V8:V12" si="6">IF(T8=0,0,U8/T8)*100</f>
        <v>34.871099050203533</v>
      </c>
      <c r="W8" s="31">
        <f>'[5]15'!T30</f>
        <v>732</v>
      </c>
      <c r="X8" s="46">
        <f>[19]послуги!DQ10-'16'!X8</f>
        <v>217</v>
      </c>
      <c r="Y8" s="53">
        <f t="shared" ref="Y8:Y12" si="7">IF(W8=0,0,X8/W8)*100</f>
        <v>29.644808743169399</v>
      </c>
      <c r="Z8" s="31">
        <f>'[5]15'!W30</f>
        <v>564</v>
      </c>
      <c r="AA8" s="46">
        <f>[19]послуги!DU10-'16'!AA8</f>
        <v>75</v>
      </c>
      <c r="AB8" s="53">
        <f t="shared" ref="AB8:AB12" si="8">IF(Z8=0,0,AA8/Z8)*100</f>
        <v>13.297872340425531</v>
      </c>
      <c r="AC8" s="29"/>
      <c r="AD8" s="32"/>
    </row>
    <row r="9" spans="1:32" s="34" customFormat="1" ht="18" customHeight="1" x14ac:dyDescent="0.25">
      <c r="A9" s="94" t="s">
        <v>61</v>
      </c>
      <c r="B9" s="92">
        <f>'[5]15'!B31</f>
        <v>1161</v>
      </c>
      <c r="C9" s="80">
        <f>[19]послуги!D11-'16'!C9</f>
        <v>743</v>
      </c>
      <c r="D9" s="53">
        <f t="shared" si="0"/>
        <v>63.996554694229111</v>
      </c>
      <c r="E9" s="80">
        <f>'[5]15'!D31</f>
        <v>1113</v>
      </c>
      <c r="F9" s="80">
        <f>[19]послуги!H11-'16'!F9</f>
        <v>660</v>
      </c>
      <c r="G9" s="53">
        <f t="shared" si="1"/>
        <v>59.299191374663074</v>
      </c>
      <c r="H9" s="80">
        <f>'[5]15'!G31</f>
        <v>260</v>
      </c>
      <c r="I9" s="80">
        <f>[19]послуги!P11-'16'!I9</f>
        <v>233</v>
      </c>
      <c r="J9" s="53">
        <f t="shared" si="2"/>
        <v>89.615384615384613</v>
      </c>
      <c r="K9" s="80">
        <f>'[5]15'!J31</f>
        <v>28</v>
      </c>
      <c r="L9" s="80">
        <f>[19]послуги!AV11-'16'!L9</f>
        <v>7</v>
      </c>
      <c r="M9" s="53">
        <f t="shared" si="3"/>
        <v>25</v>
      </c>
      <c r="N9" s="83">
        <f>'[5]15'!M31</f>
        <v>34</v>
      </c>
      <c r="O9" s="80">
        <f>[19]послуги!BJ11-'16'!O9</f>
        <v>44</v>
      </c>
      <c r="P9" s="53">
        <f t="shared" si="4"/>
        <v>129.41176470588235</v>
      </c>
      <c r="Q9" s="80">
        <f>'[5]15'!P31</f>
        <v>1028</v>
      </c>
      <c r="R9" s="46">
        <f>'[22]1'!C12-'16'!R9</f>
        <v>470</v>
      </c>
      <c r="S9" s="53">
        <f t="shared" si="5"/>
        <v>45.719844357976655</v>
      </c>
      <c r="T9" s="66">
        <f>'[5]15'!R31</f>
        <v>542</v>
      </c>
      <c r="U9" s="46">
        <f>[19]послуги!DK11-'16'!U9</f>
        <v>178</v>
      </c>
      <c r="V9" s="53">
        <f t="shared" si="6"/>
        <v>32.841328413284131</v>
      </c>
      <c r="W9" s="80">
        <f>'[5]15'!T31</f>
        <v>525</v>
      </c>
      <c r="X9" s="46">
        <f>[19]послуги!DQ11-'16'!X9</f>
        <v>160</v>
      </c>
      <c r="Y9" s="53">
        <f t="shared" si="7"/>
        <v>30.476190476190478</v>
      </c>
      <c r="Z9" s="80">
        <f>'[5]15'!W31</f>
        <v>398</v>
      </c>
      <c r="AA9" s="46">
        <f>[19]послуги!DU11-'16'!AA9</f>
        <v>49</v>
      </c>
      <c r="AB9" s="53">
        <f t="shared" si="8"/>
        <v>12.311557788944723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'[5]15'!B32</f>
        <v>8782</v>
      </c>
      <c r="C10" s="80">
        <f>[19]послуги!D12-'16'!C10</f>
        <v>5079</v>
      </c>
      <c r="D10" s="53">
        <f t="shared" si="0"/>
        <v>57.834206331131867</v>
      </c>
      <c r="E10" s="80">
        <f>'[5]15'!D32</f>
        <v>7600</v>
      </c>
      <c r="F10" s="80">
        <f>[19]послуги!H12-'16'!F10</f>
        <v>4185</v>
      </c>
      <c r="G10" s="53">
        <f t="shared" si="1"/>
        <v>55.065789473684212</v>
      </c>
      <c r="H10" s="80">
        <f>'[5]15'!G32</f>
        <v>1598</v>
      </c>
      <c r="I10" s="80">
        <f>[19]послуги!P12-'16'!I10</f>
        <v>1434</v>
      </c>
      <c r="J10" s="53">
        <f t="shared" si="2"/>
        <v>89.737171464330416</v>
      </c>
      <c r="K10" s="80">
        <f>'[5]15'!J32</f>
        <v>247</v>
      </c>
      <c r="L10" s="80">
        <f>[19]послуги!AV12-'16'!L10</f>
        <v>131</v>
      </c>
      <c r="M10" s="53">
        <f t="shared" si="3"/>
        <v>53.036437246963565</v>
      </c>
      <c r="N10" s="83">
        <f>'[5]15'!M32</f>
        <v>324</v>
      </c>
      <c r="O10" s="80">
        <f>[19]послуги!BJ12-'16'!O10</f>
        <v>9</v>
      </c>
      <c r="P10" s="53">
        <f t="shared" si="4"/>
        <v>2.7777777777777777</v>
      </c>
      <c r="Q10" s="80">
        <f>'[5]15'!P32</f>
        <v>7153</v>
      </c>
      <c r="R10" s="46">
        <f>'[22]1'!C13-'16'!R10</f>
        <v>3857</v>
      </c>
      <c r="S10" s="53">
        <f t="shared" si="5"/>
        <v>53.921431567174615</v>
      </c>
      <c r="T10" s="66">
        <f>'[5]15'!R32</f>
        <v>3179</v>
      </c>
      <c r="U10" s="46">
        <f>[19]послуги!DK12-'16'!U10</f>
        <v>1366</v>
      </c>
      <c r="V10" s="53">
        <f t="shared" si="6"/>
        <v>42.969487260144703</v>
      </c>
      <c r="W10" s="80">
        <f>'[5]15'!T32</f>
        <v>2833</v>
      </c>
      <c r="X10" s="46">
        <f>[19]послуги!DQ12-'16'!X10</f>
        <v>1115</v>
      </c>
      <c r="Y10" s="53">
        <f t="shared" si="7"/>
        <v>39.357571478997528</v>
      </c>
      <c r="Z10" s="80">
        <f>'[5]15'!W32</f>
        <v>2185</v>
      </c>
      <c r="AA10" s="46">
        <f>[19]послуги!DU12-'16'!AA10</f>
        <v>441</v>
      </c>
      <c r="AB10" s="53">
        <f t="shared" si="8"/>
        <v>20.183066361556065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'[5]15'!B33</f>
        <v>3878</v>
      </c>
      <c r="C11" s="80">
        <f>[19]послуги!D13-'16'!C11</f>
        <v>2405</v>
      </c>
      <c r="D11" s="53">
        <f t="shared" si="0"/>
        <v>62.016503352243426</v>
      </c>
      <c r="E11" s="80">
        <f>'[5]15'!D33</f>
        <v>3715</v>
      </c>
      <c r="F11" s="80">
        <f>[19]послуги!H13-'16'!F11</f>
        <v>2163</v>
      </c>
      <c r="G11" s="53">
        <f t="shared" si="1"/>
        <v>58.223418573351282</v>
      </c>
      <c r="H11" s="80">
        <f>'[5]15'!G33</f>
        <v>1222</v>
      </c>
      <c r="I11" s="80">
        <f>[19]послуги!P13-'16'!I11</f>
        <v>858</v>
      </c>
      <c r="J11" s="53">
        <f t="shared" si="2"/>
        <v>70.212765957446805</v>
      </c>
      <c r="K11" s="80">
        <f>'[5]15'!J33</f>
        <v>198</v>
      </c>
      <c r="L11" s="80">
        <f>[19]послуги!AV13-'16'!L11</f>
        <v>74</v>
      </c>
      <c r="M11" s="53">
        <f t="shared" si="3"/>
        <v>37.373737373737377</v>
      </c>
      <c r="N11" s="83">
        <f>'[5]15'!M33</f>
        <v>189</v>
      </c>
      <c r="O11" s="80">
        <f>[19]послуги!BJ13-'16'!O11</f>
        <v>59</v>
      </c>
      <c r="P11" s="53">
        <f t="shared" si="4"/>
        <v>31.216931216931215</v>
      </c>
      <c r="Q11" s="80">
        <f>'[5]15'!P33</f>
        <v>3545</v>
      </c>
      <c r="R11" s="46">
        <f>'[22]1'!C14-'16'!R11</f>
        <v>1851</v>
      </c>
      <c r="S11" s="53">
        <f t="shared" si="5"/>
        <v>52.21438645980254</v>
      </c>
      <c r="T11" s="66">
        <f>'[5]15'!R33</f>
        <v>1441</v>
      </c>
      <c r="U11" s="46">
        <f>[19]послуги!DK13-'16'!U11</f>
        <v>494</v>
      </c>
      <c r="V11" s="53">
        <f t="shared" si="6"/>
        <v>34.281748785565583</v>
      </c>
      <c r="W11" s="80">
        <f>'[5]15'!T33</f>
        <v>1426</v>
      </c>
      <c r="X11" s="46">
        <f>[19]послуги!DQ13-'16'!X11</f>
        <v>462</v>
      </c>
      <c r="Y11" s="53">
        <f t="shared" si="7"/>
        <v>32.398316970546986</v>
      </c>
      <c r="Z11" s="80">
        <f>'[5]15'!W33</f>
        <v>1227</v>
      </c>
      <c r="AA11" s="46">
        <f>[19]послуги!DU13-'16'!AA11</f>
        <v>234</v>
      </c>
      <c r="AB11" s="53">
        <f t="shared" si="8"/>
        <v>19.070904645476773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'[5]15'!B34</f>
        <v>2938</v>
      </c>
      <c r="C12" s="80">
        <f>[19]послуги!D14-'16'!C12</f>
        <v>1961</v>
      </c>
      <c r="D12" s="53">
        <f t="shared" si="0"/>
        <v>66.746085772634444</v>
      </c>
      <c r="E12" s="80">
        <f>'[5]15'!D34</f>
        <v>2747</v>
      </c>
      <c r="F12" s="80">
        <f>[19]послуги!H14-'16'!F12</f>
        <v>1670</v>
      </c>
      <c r="G12" s="53">
        <f t="shared" si="1"/>
        <v>60.793593010556968</v>
      </c>
      <c r="H12" s="80">
        <f>'[5]15'!G34</f>
        <v>727</v>
      </c>
      <c r="I12" s="80">
        <f>[19]послуги!P14-'16'!I12</f>
        <v>744</v>
      </c>
      <c r="J12" s="53">
        <f t="shared" si="2"/>
        <v>102.33837689133425</v>
      </c>
      <c r="K12" s="80">
        <f>'[5]15'!J34</f>
        <v>96</v>
      </c>
      <c r="L12" s="80">
        <f>[19]послуги!AV14-'16'!L12</f>
        <v>49</v>
      </c>
      <c r="M12" s="53">
        <f t="shared" si="3"/>
        <v>51.041666666666664</v>
      </c>
      <c r="N12" s="83">
        <f>'[5]15'!M34</f>
        <v>86</v>
      </c>
      <c r="O12" s="80">
        <f>[19]послуги!BJ14-'16'!O12</f>
        <v>39</v>
      </c>
      <c r="P12" s="53">
        <f t="shared" si="4"/>
        <v>45.348837209302324</v>
      </c>
      <c r="Q12" s="80">
        <f>'[5]15'!P34</f>
        <v>2628</v>
      </c>
      <c r="R12" s="46">
        <f>'[22]1'!C15-'16'!R12</f>
        <v>1337</v>
      </c>
      <c r="S12" s="53">
        <f t="shared" si="5"/>
        <v>50.8751902587519</v>
      </c>
      <c r="T12" s="66">
        <f>'[5]15'!R34</f>
        <v>1176</v>
      </c>
      <c r="U12" s="46">
        <f>[19]послуги!DK14-'16'!U12</f>
        <v>426</v>
      </c>
      <c r="V12" s="53">
        <f t="shared" si="6"/>
        <v>36.224489795918366</v>
      </c>
      <c r="W12" s="80">
        <f>'[5]15'!T34</f>
        <v>1146</v>
      </c>
      <c r="X12" s="46">
        <f>[19]послуги!DQ14-'16'!X12</f>
        <v>401</v>
      </c>
      <c r="Y12" s="53">
        <f t="shared" si="7"/>
        <v>34.991273996509598</v>
      </c>
      <c r="Z12" s="80">
        <f>'[5]15'!W34</f>
        <v>918</v>
      </c>
      <c r="AA12" s="46">
        <f>[19]послуги!DU14-'16'!AA12</f>
        <v>138</v>
      </c>
      <c r="AB12" s="53">
        <f t="shared" si="8"/>
        <v>15.032679738562091</v>
      </c>
      <c r="AC12" s="29"/>
      <c r="AD12" s="32"/>
    </row>
    <row r="13" spans="1:32" ht="46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Z4:Z5"/>
    <mergeCell ref="AA4:AA5"/>
    <mergeCell ref="C1:M1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B3:D3"/>
    <mergeCell ref="AB4:AB5"/>
    <mergeCell ref="U4:U5"/>
    <mergeCell ref="W4:W5"/>
    <mergeCell ref="X4:X5"/>
    <mergeCell ref="Y4:Y5"/>
    <mergeCell ref="T3:V3"/>
    <mergeCell ref="B4:B5"/>
    <mergeCell ref="D4:D5"/>
    <mergeCell ref="T4:T5"/>
    <mergeCell ref="V4:V5"/>
    <mergeCell ref="M4:M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zoomScale="75" zoomScaleNormal="75" zoomScaleSheetLayoutView="87" workbookViewId="0">
      <pane xSplit="1" ySplit="6" topLeftCell="C7" activePane="bottomRight" state="frozen"/>
      <selection activeCell="E12" sqref="E12"/>
      <selection pane="topRight" activeCell="E12" sqref="E12"/>
      <selection pane="bottomLeft" activeCell="E12" sqref="E12"/>
      <selection pane="bottomRight" activeCell="R8" sqref="R8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1" style="37" customWidth="1"/>
    <col min="4" max="4" width="7.85546875" style="72" customWidth="1"/>
    <col min="5" max="5" width="10.140625" style="37" customWidth="1"/>
    <col min="6" max="6" width="9.5703125" style="37" customWidth="1"/>
    <col min="7" max="7" width="7.42578125" style="37" customWidth="1"/>
    <col min="8" max="8" width="10" style="37" customWidth="1"/>
    <col min="9" max="9" width="9.1406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8.5703125" style="37" customWidth="1"/>
    <col min="15" max="15" width="8.140625" style="37" customWidth="1"/>
    <col min="16" max="16" width="7.42578125" style="37" customWidth="1"/>
    <col min="17" max="17" width="8.5703125" style="37" customWidth="1"/>
    <col min="18" max="18" width="8.85546875" style="37" customWidth="1"/>
    <col min="19" max="19" width="7.28515625" style="37" customWidth="1"/>
    <col min="20" max="20" width="7.28515625" style="72" customWidth="1"/>
    <col min="21" max="21" width="9.7109375" style="37" customWidth="1"/>
    <col min="22" max="22" width="8.42578125" style="72" customWidth="1"/>
    <col min="23" max="23" width="8.28515625" style="37" customWidth="1"/>
    <col min="24" max="24" width="8.42578125" style="37" customWidth="1"/>
    <col min="25" max="25" width="8.28515625" style="37" customWidth="1"/>
    <col min="26" max="26" width="6.85546875" style="37" customWidth="1"/>
    <col min="27" max="27" width="7.85546875" style="37" customWidth="1"/>
    <col min="28" max="16384" width="9.140625" style="37"/>
  </cols>
  <sheetData>
    <row r="1" spans="1:32" s="22" customFormat="1" ht="59.25" customHeight="1" x14ac:dyDescent="0.35">
      <c r="C1" s="139" t="s">
        <v>79</v>
      </c>
      <c r="D1" s="139"/>
      <c r="E1" s="148"/>
      <c r="F1" s="148"/>
      <c r="G1" s="148"/>
      <c r="H1" s="148"/>
      <c r="I1" s="148"/>
      <c r="J1" s="148"/>
      <c r="K1" s="148"/>
      <c r="L1" s="148"/>
      <c r="M1" s="148"/>
      <c r="N1" s="57"/>
      <c r="O1" s="57"/>
      <c r="P1" s="57"/>
      <c r="Q1" s="21"/>
      <c r="R1" s="21"/>
      <c r="S1" s="21"/>
      <c r="T1" s="21"/>
      <c r="U1" s="21"/>
      <c r="V1" s="21"/>
      <c r="W1" s="21"/>
      <c r="X1" s="108"/>
      <c r="Y1" s="108"/>
      <c r="Z1" s="41"/>
      <c r="AB1" s="47" t="s">
        <v>11</v>
      </c>
    </row>
    <row r="2" spans="1:32" s="25" customFormat="1" ht="14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45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9"/>
      <c r="Y2" s="119"/>
      <c r="Z2" s="115" t="s">
        <v>5</v>
      </c>
      <c r="AA2" s="115"/>
    </row>
    <row r="3" spans="1:32" s="26" customFormat="1" ht="63" customHeight="1" x14ac:dyDescent="0.25">
      <c r="A3" s="120"/>
      <c r="B3" s="114" t="s">
        <v>56</v>
      </c>
      <c r="C3" s="114"/>
      <c r="D3" s="114" t="s">
        <v>52</v>
      </c>
      <c r="E3" s="114" t="s">
        <v>16</v>
      </c>
      <c r="F3" s="114"/>
      <c r="G3" s="114"/>
      <c r="H3" s="114" t="s">
        <v>33</v>
      </c>
      <c r="I3" s="114"/>
      <c r="J3" s="114"/>
      <c r="K3" s="114" t="s">
        <v>7</v>
      </c>
      <c r="L3" s="114"/>
      <c r="M3" s="114"/>
      <c r="N3" s="114" t="s">
        <v>8</v>
      </c>
      <c r="O3" s="114"/>
      <c r="P3" s="114"/>
      <c r="Q3" s="109" t="s">
        <v>6</v>
      </c>
      <c r="R3" s="110"/>
      <c r="S3" s="111"/>
      <c r="T3" s="114" t="s">
        <v>58</v>
      </c>
      <c r="U3" s="114"/>
      <c r="V3" s="114" t="s">
        <v>48</v>
      </c>
      <c r="W3" s="114" t="s">
        <v>9</v>
      </c>
      <c r="X3" s="114"/>
      <c r="Y3" s="114"/>
      <c r="Z3" s="114" t="s">
        <v>10</v>
      </c>
      <c r="AA3" s="114"/>
      <c r="AB3" s="114"/>
    </row>
    <row r="4" spans="1:32" s="27" customFormat="1" ht="11.25" customHeight="1" x14ac:dyDescent="0.25">
      <c r="A4" s="120"/>
      <c r="B4" s="112" t="s">
        <v>51</v>
      </c>
      <c r="C4" s="112" t="s">
        <v>57</v>
      </c>
      <c r="D4" s="113" t="s">
        <v>2</v>
      </c>
      <c r="E4" s="112" t="s">
        <v>51</v>
      </c>
      <c r="F4" s="112" t="s">
        <v>57</v>
      </c>
      <c r="G4" s="113" t="s">
        <v>2</v>
      </c>
      <c r="H4" s="112" t="s">
        <v>51</v>
      </c>
      <c r="I4" s="112" t="s">
        <v>57</v>
      </c>
      <c r="J4" s="113" t="s">
        <v>2</v>
      </c>
      <c r="K4" s="112" t="s">
        <v>51</v>
      </c>
      <c r="L4" s="112" t="s">
        <v>57</v>
      </c>
      <c r="M4" s="113" t="s">
        <v>2</v>
      </c>
      <c r="N4" s="112" t="s">
        <v>51</v>
      </c>
      <c r="O4" s="112" t="s">
        <v>57</v>
      </c>
      <c r="P4" s="113" t="s">
        <v>2</v>
      </c>
      <c r="Q4" s="112" t="s">
        <v>51</v>
      </c>
      <c r="R4" s="112" t="s">
        <v>57</v>
      </c>
      <c r="S4" s="113" t="s">
        <v>2</v>
      </c>
      <c r="T4" s="112" t="s">
        <v>51</v>
      </c>
      <c r="U4" s="112" t="s">
        <v>57</v>
      </c>
      <c r="V4" s="113" t="s">
        <v>2</v>
      </c>
      <c r="W4" s="112" t="s">
        <v>51</v>
      </c>
      <c r="X4" s="112" t="s">
        <v>57</v>
      </c>
      <c r="Y4" s="113" t="s">
        <v>2</v>
      </c>
      <c r="Z4" s="112" t="s">
        <v>51</v>
      </c>
      <c r="AA4" s="112" t="s">
        <v>57</v>
      </c>
      <c r="AB4" s="113" t="s">
        <v>2</v>
      </c>
    </row>
    <row r="5" spans="1:32" s="27" customFormat="1" ht="6" customHeight="1" x14ac:dyDescent="0.25">
      <c r="A5" s="120"/>
      <c r="B5" s="112"/>
      <c r="C5" s="112"/>
      <c r="D5" s="113"/>
      <c r="E5" s="112"/>
      <c r="F5" s="112"/>
      <c r="G5" s="113"/>
      <c r="H5" s="112"/>
      <c r="I5" s="112"/>
      <c r="J5" s="113"/>
      <c r="K5" s="112"/>
      <c r="L5" s="112"/>
      <c r="M5" s="113"/>
      <c r="N5" s="112"/>
      <c r="O5" s="112"/>
      <c r="P5" s="113"/>
      <c r="Q5" s="112"/>
      <c r="R5" s="112"/>
      <c r="S5" s="113"/>
      <c r="T5" s="112"/>
      <c r="U5" s="112"/>
      <c r="V5" s="113"/>
      <c r="W5" s="112"/>
      <c r="X5" s="112"/>
      <c r="Y5" s="113"/>
      <c r="Z5" s="112"/>
      <c r="AA5" s="112"/>
      <c r="AB5" s="113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6.5" customHeight="1" x14ac:dyDescent="0.25">
      <c r="A7" s="50" t="s">
        <v>21</v>
      </c>
      <c r="B7" s="79">
        <f>SUM(B8:B12)</f>
        <v>10627</v>
      </c>
      <c r="C7" s="28">
        <f>SUM(C8:C12)</f>
        <v>6133</v>
      </c>
      <c r="D7" s="52">
        <f>IF(B7=0,0,C7/B7)*100</f>
        <v>57.711489601957275</v>
      </c>
      <c r="E7" s="28">
        <f>SUM(E8:E12)</f>
        <v>9909</v>
      </c>
      <c r="F7" s="28">
        <f>SUM(F8:F12)</f>
        <v>5191</v>
      </c>
      <c r="G7" s="52">
        <f>IF(E7=0,0,F7/E7)*100</f>
        <v>52.386719144212336</v>
      </c>
      <c r="H7" s="28">
        <f>SUM(H8:H12)</f>
        <v>2070</v>
      </c>
      <c r="I7" s="28">
        <f>SUM(I8:I12)</f>
        <v>1519</v>
      </c>
      <c r="J7" s="52">
        <f>IF(H7=0,0,I7/H7)*100</f>
        <v>73.381642512077292</v>
      </c>
      <c r="K7" s="28">
        <f>SUM(K8:K12)</f>
        <v>645</v>
      </c>
      <c r="L7" s="28">
        <f>SUM(L8:L12)</f>
        <v>141</v>
      </c>
      <c r="M7" s="52">
        <f>IF(K7=0,0,L7/K7)*100</f>
        <v>21.86046511627907</v>
      </c>
      <c r="N7" s="28">
        <f>SUM(N8:N12)</f>
        <v>553</v>
      </c>
      <c r="O7" s="28">
        <f>SUM(O8:O12)</f>
        <v>177</v>
      </c>
      <c r="P7" s="52">
        <f>IF(N7=0,0,O7/N7)*100</f>
        <v>32.007233273056059</v>
      </c>
      <c r="Q7" s="28">
        <f>SUM(Q8:Q12)</f>
        <v>9066</v>
      </c>
      <c r="R7" s="28">
        <f>SUM(R8:R12)</f>
        <v>4123</v>
      </c>
      <c r="S7" s="52">
        <f>IF(Q7=0,0,R7/Q7)*100</f>
        <v>45.477608647694687</v>
      </c>
      <c r="T7" s="79">
        <f>SUM(T8:T12)</f>
        <v>4249</v>
      </c>
      <c r="U7" s="28">
        <f>SUM(U8:U12)</f>
        <v>1997</v>
      </c>
      <c r="V7" s="52">
        <f>IF(T7=0,0,U7/T7)*100</f>
        <v>46.999293951518005</v>
      </c>
      <c r="W7" s="28">
        <f>SUM(W8:W12)</f>
        <v>4083</v>
      </c>
      <c r="X7" s="28">
        <f>SUM(X8:X12)</f>
        <v>1767</v>
      </c>
      <c r="Y7" s="52">
        <f>IF(W7=0,0,X7/W7)*100</f>
        <v>43.277002204261571</v>
      </c>
      <c r="Z7" s="28">
        <f>SUM(Z8:Z12)</f>
        <v>3276</v>
      </c>
      <c r="AA7" s="28">
        <f>SUM(AA8:AA12)</f>
        <v>537</v>
      </c>
      <c r="AB7" s="52">
        <f>IF(Z7=0,0,AA7/Z7)*100</f>
        <v>16.391941391941391</v>
      </c>
      <c r="AC7" s="29"/>
      <c r="AF7" s="33"/>
    </row>
    <row r="8" spans="1:32" s="33" customFormat="1" ht="18" customHeight="1" x14ac:dyDescent="0.25">
      <c r="A8" s="94" t="s">
        <v>60</v>
      </c>
      <c r="B8" s="92">
        <f>'[5]16'!B30</f>
        <v>1779</v>
      </c>
      <c r="C8" s="31">
        <f>[20]Шаблон!$M8+[20]Шаблон!$K8-[20]Шаблон!$L8+[21]Шаблон!$D8</f>
        <v>858</v>
      </c>
      <c r="D8" s="53">
        <f t="shared" ref="D8:D12" si="0">IF(B8=0,0,C8/B8)*100</f>
        <v>48.229342327150079</v>
      </c>
      <c r="E8" s="31">
        <f>'[5]16'!D30</f>
        <v>1740</v>
      </c>
      <c r="F8" s="31">
        <f>[21]Шаблон!$D8</f>
        <v>772</v>
      </c>
      <c r="G8" s="53">
        <f t="shared" ref="G8:G12" si="1">IF(E8=0,0,F8/E8)*100</f>
        <v>44.367816091954019</v>
      </c>
      <c r="H8" s="31">
        <f>'[5]16'!G30</f>
        <v>309</v>
      </c>
      <c r="I8" s="31">
        <f>[21]Шаблон!$F8+[20]Шаблон!$D8</f>
        <v>166</v>
      </c>
      <c r="J8" s="53">
        <f t="shared" ref="J8:J12" si="2">IF(H8=0,0,I8/H8)*100</f>
        <v>53.721682847896432</v>
      </c>
      <c r="K8" s="31">
        <f>'[5]16'!J30</f>
        <v>102</v>
      </c>
      <c r="L8" s="31">
        <f>[21]Шаблон!$J8</f>
        <v>16</v>
      </c>
      <c r="M8" s="53">
        <f t="shared" ref="M8:M12" si="3">IF(K8=0,0,L8/K8)*100</f>
        <v>15.686274509803921</v>
      </c>
      <c r="N8" s="83">
        <f>'[5]16'!M30</f>
        <v>74</v>
      </c>
      <c r="O8" s="31">
        <f>[21]Шаблон!$K8+[21]Шаблон!$L8+[20]Шаблон!$G8</f>
        <v>42</v>
      </c>
      <c r="P8" s="53">
        <f t="shared" ref="P8:P12" si="4">IF(N8=0,0,O8/N8)*100</f>
        <v>56.756756756756758</v>
      </c>
      <c r="Q8" s="31">
        <f>'[5]16'!P30</f>
        <v>1421</v>
      </c>
      <c r="R8" s="46">
        <f>[21]Шаблон!$M8</f>
        <v>655</v>
      </c>
      <c r="S8" s="53">
        <f t="shared" ref="S8:S12" si="5">IF(Q8=0,0,R8/Q8)*100</f>
        <v>46.094299788881074</v>
      </c>
      <c r="T8" s="66">
        <f>'[5]16'!R30</f>
        <v>753</v>
      </c>
      <c r="U8" s="46">
        <f>[20]Шаблон!$M8+[21]Шаблон!$P8</f>
        <v>295</v>
      </c>
      <c r="V8" s="53">
        <f t="shared" ref="V8:V12" si="6">IF(T8=0,0,U8/T8)*100</f>
        <v>39.176626826029214</v>
      </c>
      <c r="W8" s="31">
        <f>'[5]16'!T30</f>
        <v>750</v>
      </c>
      <c r="X8" s="46">
        <f>[21]Шаблон!$P8</f>
        <v>276</v>
      </c>
      <c r="Y8" s="53">
        <f t="shared" ref="Y8:Y12" si="7">IF(W8=0,0,X8/W8)*100</f>
        <v>36.799999999999997</v>
      </c>
      <c r="Z8" s="31">
        <f>'[5]16'!W30</f>
        <v>581</v>
      </c>
      <c r="AA8" s="46">
        <f>[21]Шаблон!$T8</f>
        <v>71</v>
      </c>
      <c r="AB8" s="53">
        <f t="shared" ref="AB8:AB12" si="8">IF(Z8=0,0,AA8/Z8)*100</f>
        <v>12.220309810671257</v>
      </c>
      <c r="AC8" s="29"/>
      <c r="AD8" s="32"/>
    </row>
    <row r="9" spans="1:32" s="34" customFormat="1" ht="18" customHeight="1" x14ac:dyDescent="0.25">
      <c r="A9" s="94" t="s">
        <v>61</v>
      </c>
      <c r="B9" s="92">
        <f>'[5]16'!B31</f>
        <v>1040</v>
      </c>
      <c r="C9" s="80">
        <f>[20]Шаблон!$M9+[20]Шаблон!$K9-[20]Шаблон!$L9+[21]Шаблон!$D9</f>
        <v>624</v>
      </c>
      <c r="D9" s="53">
        <f t="shared" si="0"/>
        <v>60</v>
      </c>
      <c r="E9" s="80">
        <f>'[5]16'!D31</f>
        <v>997</v>
      </c>
      <c r="F9" s="80">
        <f>[21]Шаблон!$D9</f>
        <v>538</v>
      </c>
      <c r="G9" s="53">
        <f t="shared" si="1"/>
        <v>53.961885656970907</v>
      </c>
      <c r="H9" s="80">
        <f>'[5]16'!G31</f>
        <v>140</v>
      </c>
      <c r="I9" s="80">
        <f>[21]Шаблон!$F9+[20]Шаблон!$D9</f>
        <v>90</v>
      </c>
      <c r="J9" s="53">
        <f t="shared" si="2"/>
        <v>64.285714285714292</v>
      </c>
      <c r="K9" s="80">
        <f>'[5]16'!J31</f>
        <v>54</v>
      </c>
      <c r="L9" s="80">
        <f>[21]Шаблон!$J9</f>
        <v>18</v>
      </c>
      <c r="M9" s="53">
        <f t="shared" si="3"/>
        <v>33.333333333333329</v>
      </c>
      <c r="N9" s="83">
        <f>'[5]16'!M31</f>
        <v>69</v>
      </c>
      <c r="O9" s="80">
        <f>[21]Шаблон!$K9+[21]Шаблон!$L9+[20]Шаблон!$G9</f>
        <v>82</v>
      </c>
      <c r="P9" s="53">
        <f t="shared" si="4"/>
        <v>118.84057971014492</v>
      </c>
      <c r="Q9" s="80">
        <f>'[5]16'!P31</f>
        <v>929</v>
      </c>
      <c r="R9" s="46">
        <f>[21]Шаблон!$M9</f>
        <v>403</v>
      </c>
      <c r="S9" s="53">
        <f t="shared" si="5"/>
        <v>43.379978471474708</v>
      </c>
      <c r="T9" s="66">
        <f>'[5]16'!R31</f>
        <v>514</v>
      </c>
      <c r="U9" s="46">
        <f>[20]Шаблон!$M9+[21]Шаблон!$P9</f>
        <v>305</v>
      </c>
      <c r="V9" s="53">
        <f t="shared" si="6"/>
        <v>59.338521400778212</v>
      </c>
      <c r="W9" s="80">
        <f>'[5]16'!T31</f>
        <v>486</v>
      </c>
      <c r="X9" s="46">
        <f>[21]Шаблон!$P9</f>
        <v>263</v>
      </c>
      <c r="Y9" s="53">
        <f t="shared" si="7"/>
        <v>54.115226337448561</v>
      </c>
      <c r="Z9" s="80">
        <f>'[5]16'!W31</f>
        <v>350</v>
      </c>
      <c r="AA9" s="46">
        <f>[21]Шаблон!$T9</f>
        <v>76</v>
      </c>
      <c r="AB9" s="53">
        <f t="shared" si="8"/>
        <v>21.714285714285715</v>
      </c>
      <c r="AC9" s="29"/>
      <c r="AD9" s="32"/>
    </row>
    <row r="10" spans="1:32" s="33" customFormat="1" ht="18" customHeight="1" x14ac:dyDescent="0.25">
      <c r="A10" s="94" t="s">
        <v>62</v>
      </c>
      <c r="B10" s="92">
        <f>'[5]16'!B32</f>
        <v>3288</v>
      </c>
      <c r="C10" s="80">
        <f>[20]Шаблон!$M10+[20]Шаблон!$K10-[20]Шаблон!$L10+[21]Шаблон!$D10</f>
        <v>2094</v>
      </c>
      <c r="D10" s="53">
        <f t="shared" si="0"/>
        <v>63.686131386861312</v>
      </c>
      <c r="E10" s="80">
        <f>'[5]16'!D32</f>
        <v>2884</v>
      </c>
      <c r="F10" s="80">
        <f>[21]Шаблон!$D10</f>
        <v>1663</v>
      </c>
      <c r="G10" s="53">
        <f t="shared" si="1"/>
        <v>57.662968099861303</v>
      </c>
      <c r="H10" s="80">
        <f>'[5]16'!G32</f>
        <v>527</v>
      </c>
      <c r="I10" s="80">
        <f>[21]Шаблон!$F10+[20]Шаблон!$D10</f>
        <v>586</v>
      </c>
      <c r="J10" s="53">
        <f t="shared" si="2"/>
        <v>111.19544592030361</v>
      </c>
      <c r="K10" s="80">
        <f>'[5]16'!J32</f>
        <v>201</v>
      </c>
      <c r="L10" s="80">
        <f>[21]Шаблон!$J10</f>
        <v>69</v>
      </c>
      <c r="M10" s="53">
        <f t="shared" si="3"/>
        <v>34.328358208955223</v>
      </c>
      <c r="N10" s="83">
        <f>'[5]16'!M32</f>
        <v>196</v>
      </c>
      <c r="O10" s="80">
        <f>[21]Шаблон!$K10+[21]Шаблон!$L10+[20]Шаблон!$G10</f>
        <v>9</v>
      </c>
      <c r="P10" s="53">
        <f t="shared" si="4"/>
        <v>4.591836734693878</v>
      </c>
      <c r="Q10" s="80">
        <f>'[5]16'!P32</f>
        <v>2682</v>
      </c>
      <c r="R10" s="46">
        <f>[21]Шаблон!$M10</f>
        <v>1278</v>
      </c>
      <c r="S10" s="53">
        <f t="shared" si="5"/>
        <v>47.651006711409394</v>
      </c>
      <c r="T10" s="66">
        <f>'[5]16'!R32</f>
        <v>1334</v>
      </c>
      <c r="U10" s="46">
        <f>[20]Шаблон!$M10+[21]Шаблон!$P10</f>
        <v>647</v>
      </c>
      <c r="V10" s="53">
        <f t="shared" si="6"/>
        <v>48.500749625187403</v>
      </c>
      <c r="W10" s="80">
        <f>'[5]16'!T32</f>
        <v>1222</v>
      </c>
      <c r="X10" s="46">
        <f>[21]Шаблон!$P10</f>
        <v>516</v>
      </c>
      <c r="Y10" s="53">
        <f t="shared" si="7"/>
        <v>42.225859247135844</v>
      </c>
      <c r="Z10" s="80">
        <f>'[5]16'!W32</f>
        <v>941</v>
      </c>
      <c r="AA10" s="46">
        <f>[21]Шаблон!$T10</f>
        <v>157</v>
      </c>
      <c r="AB10" s="53">
        <f t="shared" si="8"/>
        <v>16.684378320935174</v>
      </c>
      <c r="AC10" s="29"/>
      <c r="AD10" s="32"/>
    </row>
    <row r="11" spans="1:32" s="33" customFormat="1" ht="18" customHeight="1" x14ac:dyDescent="0.25">
      <c r="A11" s="94" t="s">
        <v>63</v>
      </c>
      <c r="B11" s="92">
        <f>'[5]16'!B33</f>
        <v>2592</v>
      </c>
      <c r="C11" s="80">
        <f>[20]Шаблон!$M11+[20]Шаблон!$K11-[20]Шаблон!$L11+[21]Шаблон!$D11</f>
        <v>1372</v>
      </c>
      <c r="D11" s="53">
        <f t="shared" si="0"/>
        <v>52.932098765432102</v>
      </c>
      <c r="E11" s="80">
        <f>'[5]16'!D33</f>
        <v>2449</v>
      </c>
      <c r="F11" s="80">
        <f>[21]Шаблон!$D11</f>
        <v>1225</v>
      </c>
      <c r="G11" s="53">
        <f t="shared" si="1"/>
        <v>50.020416496529194</v>
      </c>
      <c r="H11" s="80">
        <f>'[5]16'!G33</f>
        <v>663</v>
      </c>
      <c r="I11" s="80">
        <f>[21]Шаблон!$F11+[20]Шаблон!$D11</f>
        <v>340</v>
      </c>
      <c r="J11" s="53">
        <f t="shared" si="2"/>
        <v>51.282051282051277</v>
      </c>
      <c r="K11" s="80">
        <f>'[5]16'!J33</f>
        <v>153</v>
      </c>
      <c r="L11" s="80">
        <f>[21]Шаблон!$J11</f>
        <v>25</v>
      </c>
      <c r="M11" s="53">
        <f t="shared" si="3"/>
        <v>16.33986928104575</v>
      </c>
      <c r="N11" s="83">
        <f>'[5]16'!M33</f>
        <v>166</v>
      </c>
      <c r="O11" s="80">
        <f>[21]Шаблон!$K11+[21]Шаблон!$L11+[20]Шаблон!$G11</f>
        <v>13</v>
      </c>
      <c r="P11" s="53">
        <f t="shared" si="4"/>
        <v>7.8313253012048198</v>
      </c>
      <c r="Q11" s="80">
        <f>'[5]16'!P33</f>
        <v>2317</v>
      </c>
      <c r="R11" s="46">
        <f>[21]Шаблон!$M11</f>
        <v>1047</v>
      </c>
      <c r="S11" s="53">
        <f t="shared" si="5"/>
        <v>45.187742770824343</v>
      </c>
      <c r="T11" s="66">
        <f>'[5]16'!R33</f>
        <v>886</v>
      </c>
      <c r="U11" s="46">
        <f>[20]Шаблон!$M11+[21]Шаблон!$P11</f>
        <v>417</v>
      </c>
      <c r="V11" s="53">
        <f t="shared" si="6"/>
        <v>47.065462753950335</v>
      </c>
      <c r="W11" s="80">
        <f>'[5]16'!T33</f>
        <v>878</v>
      </c>
      <c r="X11" s="46">
        <f>[21]Шаблон!$P11</f>
        <v>391</v>
      </c>
      <c r="Y11" s="53">
        <f t="shared" si="7"/>
        <v>44.533029612756266</v>
      </c>
      <c r="Z11" s="80">
        <f>'[5]16'!W33</f>
        <v>793</v>
      </c>
      <c r="AA11" s="46">
        <f>[21]Шаблон!$T11</f>
        <v>145</v>
      </c>
      <c r="AB11" s="53">
        <f t="shared" si="8"/>
        <v>18.284993694829758</v>
      </c>
      <c r="AC11" s="29"/>
      <c r="AD11" s="32"/>
    </row>
    <row r="12" spans="1:32" s="33" customFormat="1" ht="18" customHeight="1" x14ac:dyDescent="0.25">
      <c r="A12" s="94" t="s">
        <v>64</v>
      </c>
      <c r="B12" s="92">
        <f>'[5]16'!B34</f>
        <v>1928</v>
      </c>
      <c r="C12" s="80">
        <f>[20]Шаблон!$M12+[20]Шаблон!$K12-[20]Шаблон!$L12+[21]Шаблон!$D12</f>
        <v>1185</v>
      </c>
      <c r="D12" s="53">
        <f t="shared" si="0"/>
        <v>61.462655601659755</v>
      </c>
      <c r="E12" s="80">
        <f>'[5]16'!D34</f>
        <v>1839</v>
      </c>
      <c r="F12" s="80">
        <f>[21]Шаблон!$D12</f>
        <v>993</v>
      </c>
      <c r="G12" s="53">
        <f t="shared" si="1"/>
        <v>53.996737357259384</v>
      </c>
      <c r="H12" s="80">
        <f>'[5]16'!G34</f>
        <v>431</v>
      </c>
      <c r="I12" s="80">
        <f>[21]Шаблон!$F12+[20]Шаблон!$D12</f>
        <v>337</v>
      </c>
      <c r="J12" s="53">
        <f t="shared" si="2"/>
        <v>78.19025522041764</v>
      </c>
      <c r="K12" s="80">
        <f>'[5]16'!J34</f>
        <v>135</v>
      </c>
      <c r="L12" s="80">
        <f>[21]Шаблон!$J12</f>
        <v>13</v>
      </c>
      <c r="M12" s="53">
        <f t="shared" si="3"/>
        <v>9.6296296296296298</v>
      </c>
      <c r="N12" s="83">
        <f>'[5]16'!M34</f>
        <v>48</v>
      </c>
      <c r="O12" s="80">
        <f>[21]Шаблон!$K12+[21]Шаблон!$L12+[20]Шаблон!$G12</f>
        <v>31</v>
      </c>
      <c r="P12" s="53">
        <f t="shared" si="4"/>
        <v>64.583333333333343</v>
      </c>
      <c r="Q12" s="80">
        <f>'[5]16'!P34</f>
        <v>1717</v>
      </c>
      <c r="R12" s="46">
        <f>[21]Шаблон!$M12</f>
        <v>740</v>
      </c>
      <c r="S12" s="53">
        <f t="shared" si="5"/>
        <v>43.098427489807804</v>
      </c>
      <c r="T12" s="66">
        <f>'[5]16'!R34</f>
        <v>762</v>
      </c>
      <c r="U12" s="46">
        <f>[20]Шаблон!$M12+[21]Шаблон!$P12</f>
        <v>333</v>
      </c>
      <c r="V12" s="53">
        <f t="shared" si="6"/>
        <v>43.7007874015748</v>
      </c>
      <c r="W12" s="80">
        <f>'[5]16'!T34</f>
        <v>747</v>
      </c>
      <c r="X12" s="46">
        <f>[21]Шаблон!$P12</f>
        <v>321</v>
      </c>
      <c r="Y12" s="53">
        <f t="shared" si="7"/>
        <v>42.971887550200805</v>
      </c>
      <c r="Z12" s="80">
        <f>'[5]16'!W34</f>
        <v>611</v>
      </c>
      <c r="AA12" s="46">
        <f>[21]Шаблон!$T12</f>
        <v>88</v>
      </c>
      <c r="AB12" s="53">
        <f t="shared" si="8"/>
        <v>14.402618657937808</v>
      </c>
      <c r="AC12" s="29"/>
      <c r="AD12" s="32"/>
    </row>
    <row r="13" spans="1:32" ht="51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A3:A5"/>
    <mergeCell ref="E3:G3"/>
    <mergeCell ref="H3:J3"/>
    <mergeCell ref="K3:M3"/>
    <mergeCell ref="C4:C5"/>
    <mergeCell ref="E4:E5"/>
    <mergeCell ref="F4:F5"/>
    <mergeCell ref="M4:M5"/>
    <mergeCell ref="H4:H5"/>
    <mergeCell ref="I4:I5"/>
    <mergeCell ref="B3:D3"/>
    <mergeCell ref="B4:B5"/>
    <mergeCell ref="D4:D5"/>
    <mergeCell ref="C1:M1"/>
    <mergeCell ref="G4:G5"/>
    <mergeCell ref="N13:AB13"/>
    <mergeCell ref="Q3:S3"/>
    <mergeCell ref="W3:Y3"/>
    <mergeCell ref="W4:W5"/>
    <mergeCell ref="N4:N5"/>
    <mergeCell ref="O4:O5"/>
    <mergeCell ref="X1:Y1"/>
    <mergeCell ref="AA4:AA5"/>
    <mergeCell ref="J4:J5"/>
    <mergeCell ref="K4:K5"/>
    <mergeCell ref="L4:L5"/>
    <mergeCell ref="Z4:Z5"/>
    <mergeCell ref="X2:Y2"/>
    <mergeCell ref="Z2:AA2"/>
    <mergeCell ref="N3:P3"/>
    <mergeCell ref="Z3:AB3"/>
    <mergeCell ref="AB4:AB5"/>
    <mergeCell ref="X4:X5"/>
    <mergeCell ref="Y4:Y5"/>
    <mergeCell ref="U4:U5"/>
    <mergeCell ref="P4:P5"/>
    <mergeCell ref="Q4:Q5"/>
    <mergeCell ref="R4:R5"/>
    <mergeCell ref="S4:S5"/>
    <mergeCell ref="T3:V3"/>
    <mergeCell ref="T4:T5"/>
    <mergeCell ref="V4:V5"/>
  </mergeCells>
  <pageMargins left="0.31496062992125984" right="0.31496062992125984" top="0.35433070866141736" bottom="0.35433070866141736" header="0.31496062992125984" footer="0.31496062992125984"/>
  <pageSetup paperSize="9" orientation="landscape" r:id="rId1"/>
  <colBreaks count="1" manualBreakCount="1">
    <brk id="13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25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Лист1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Антоненко В.А.</cp:lastModifiedBy>
  <cp:lastPrinted>2023-01-17T10:02:42Z</cp:lastPrinted>
  <dcterms:created xsi:type="dcterms:W3CDTF">2020-12-10T10:35:03Z</dcterms:created>
  <dcterms:modified xsi:type="dcterms:W3CDTF">2023-10-10T08:57:37Z</dcterms:modified>
</cp:coreProperties>
</file>