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11970" activeTab="7"/>
  </bookViews>
  <sheets>
    <sheet name="1" sheetId="23" r:id="rId1"/>
    <sheet name="2" sheetId="39" r:id="rId2"/>
    <sheet name="3" sheetId="42" r:id="rId3"/>
    <sheet name="4" sheetId="48" r:id="rId4"/>
    <sheet name="5" sheetId="49" r:id="rId5"/>
    <sheet name="6" sheetId="50" r:id="rId6"/>
    <sheet name="7" sheetId="51" r:id="rId7"/>
    <sheet name="8" sheetId="52" r:id="rId8"/>
    <sheet name="9" sheetId="53" r:id="rId9"/>
    <sheet name="10" sheetId="54" r:id="rId10"/>
    <sheet name="11" sheetId="25" r:id="rId11"/>
    <sheet name="12" sheetId="55" r:id="rId12"/>
    <sheet name="13" sheetId="56" r:id="rId13"/>
    <sheet name="14" sheetId="57" r:id="rId14"/>
    <sheet name="15" sheetId="58" r:id="rId15"/>
    <sheet name="16" sheetId="59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'10'!$A$1:$Z$28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'14'!$A$1:$I$21</definedName>
    <definedName name="_xlnm.Print_Area" localSheetId="14">'15'!$A$1:$Z$28</definedName>
    <definedName name="_xlnm.Print_Area" localSheetId="15">'16'!$A$1:$Z$28</definedName>
    <definedName name="_xlnm.Print_Area" localSheetId="1">'2'!$A$1:$Z$28</definedName>
    <definedName name="_xlnm.Print_Area" localSheetId="2">'3'!$A$1:$E$18</definedName>
    <definedName name="_xlnm.Print_Area" localSheetId="3">'4'!$A$1:$Z$28</definedName>
    <definedName name="_xlnm.Print_Area" localSheetId="4">'5'!$A$1:$E$18</definedName>
    <definedName name="_xlnm.Print_Area" localSheetId="5">'6'!$A$1:$Z$28</definedName>
    <definedName name="_xlnm.Print_Area" localSheetId="6">'7'!$A$1:$E$19</definedName>
    <definedName name="_xlnm.Print_Area" localSheetId="7">'8'!$A$1:$Z$28</definedName>
    <definedName name="_xlnm.Print_Area" localSheetId="8">'9'!$A$1:$E$19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4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4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4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O9" i="48" l="1"/>
  <c r="O10" i="48"/>
  <c r="O11" i="48"/>
  <c r="O12" i="48"/>
  <c r="O13" i="48"/>
  <c r="O14" i="48"/>
  <c r="O15" i="48"/>
  <c r="O16" i="48"/>
  <c r="O17" i="48"/>
  <c r="O18" i="48"/>
  <c r="O19" i="48"/>
  <c r="O20" i="48"/>
  <c r="O21" i="48"/>
  <c r="O22" i="48"/>
  <c r="O23" i="48"/>
  <c r="O24" i="48"/>
  <c r="O25" i="48"/>
  <c r="O26" i="48"/>
  <c r="O27" i="48"/>
  <c r="O28" i="48"/>
  <c r="O8" i="48"/>
  <c r="Y9" i="59" l="1"/>
  <c r="Y9" i="58" s="1"/>
  <c r="Y10" i="59"/>
  <c r="Y10" i="58" s="1"/>
  <c r="Y11" i="59"/>
  <c r="Y11" i="58" s="1"/>
  <c r="Y12" i="59"/>
  <c r="Y12" i="58" s="1"/>
  <c r="Y13" i="59"/>
  <c r="Y13" i="58" s="1"/>
  <c r="Y14" i="59"/>
  <c r="Y14" i="58" s="1"/>
  <c r="Y15" i="59"/>
  <c r="Y15" i="58" s="1"/>
  <c r="Y16" i="59"/>
  <c r="Y16" i="58" s="1"/>
  <c r="Y17" i="59"/>
  <c r="Y17" i="58" s="1"/>
  <c r="Y18" i="59"/>
  <c r="Y18" i="58" s="1"/>
  <c r="Y19" i="59"/>
  <c r="Y19" i="58" s="1"/>
  <c r="Y20" i="59"/>
  <c r="Y20" i="58" s="1"/>
  <c r="Y21" i="59"/>
  <c r="Y21" i="58" s="1"/>
  <c r="Y22" i="59"/>
  <c r="Y22" i="58" s="1"/>
  <c r="Y23" i="59"/>
  <c r="Y23" i="58" s="1"/>
  <c r="Y24" i="59"/>
  <c r="Y24" i="58" s="1"/>
  <c r="Y25" i="59"/>
  <c r="Y25" i="58" s="1"/>
  <c r="Y26" i="59"/>
  <c r="Y26" i="58" s="1"/>
  <c r="Y27" i="59"/>
  <c r="Y27" i="58" s="1"/>
  <c r="Y28" i="59"/>
  <c r="Y28" i="58" s="1"/>
  <c r="Y8" i="59"/>
  <c r="Y8" i="58" s="1"/>
  <c r="V9" i="59"/>
  <c r="V9" i="58" s="1"/>
  <c r="V10" i="59"/>
  <c r="V10" i="58" s="1"/>
  <c r="V11" i="59"/>
  <c r="V11" i="58" s="1"/>
  <c r="V12" i="59"/>
  <c r="V12" i="58" s="1"/>
  <c r="V13" i="59"/>
  <c r="V13" i="58" s="1"/>
  <c r="V14" i="59"/>
  <c r="V14" i="58" s="1"/>
  <c r="V15" i="59"/>
  <c r="V15" i="58" s="1"/>
  <c r="V16" i="59"/>
  <c r="V16" i="58" s="1"/>
  <c r="V17" i="59"/>
  <c r="V17" i="58" s="1"/>
  <c r="V18" i="59"/>
  <c r="V18" i="58" s="1"/>
  <c r="V19" i="59"/>
  <c r="V19" i="58" s="1"/>
  <c r="V20" i="59"/>
  <c r="V20" i="58" s="1"/>
  <c r="V21" i="59"/>
  <c r="V21" i="58" s="1"/>
  <c r="V22" i="59"/>
  <c r="V22" i="58" s="1"/>
  <c r="V23" i="59"/>
  <c r="V23" i="58" s="1"/>
  <c r="V24" i="59"/>
  <c r="V24" i="58" s="1"/>
  <c r="V25" i="59"/>
  <c r="V25" i="58" s="1"/>
  <c r="V26" i="59"/>
  <c r="V26" i="58" s="1"/>
  <c r="V27" i="59"/>
  <c r="V27" i="58" s="1"/>
  <c r="V28" i="59"/>
  <c r="V28" i="58" s="1"/>
  <c r="V8" i="59"/>
  <c r="V8" i="58" s="1"/>
  <c r="T9" i="59"/>
  <c r="T9" i="58" s="1"/>
  <c r="T10" i="59"/>
  <c r="T10" i="58" s="1"/>
  <c r="T11" i="59"/>
  <c r="T11" i="58" s="1"/>
  <c r="T12" i="59"/>
  <c r="T12" i="58" s="1"/>
  <c r="T13" i="59"/>
  <c r="T13" i="58" s="1"/>
  <c r="T14" i="59"/>
  <c r="T14" i="58" s="1"/>
  <c r="T15" i="59"/>
  <c r="T15" i="58" s="1"/>
  <c r="T16" i="59"/>
  <c r="T16" i="58" s="1"/>
  <c r="T17" i="59"/>
  <c r="T17" i="58" s="1"/>
  <c r="T18" i="59"/>
  <c r="T18" i="58" s="1"/>
  <c r="T19" i="59"/>
  <c r="T19" i="58" s="1"/>
  <c r="T20" i="59"/>
  <c r="T20" i="58" s="1"/>
  <c r="T21" i="59"/>
  <c r="T21" i="58" s="1"/>
  <c r="T22" i="59"/>
  <c r="T22" i="58" s="1"/>
  <c r="T23" i="59"/>
  <c r="T23" i="58" s="1"/>
  <c r="T24" i="59"/>
  <c r="T24" i="58" s="1"/>
  <c r="T25" i="59"/>
  <c r="T25" i="58" s="1"/>
  <c r="T26" i="59"/>
  <c r="T26" i="58" s="1"/>
  <c r="T27" i="59"/>
  <c r="T27" i="58" s="1"/>
  <c r="T28" i="59"/>
  <c r="T28" i="58" s="1"/>
  <c r="T8" i="59"/>
  <c r="T8" i="58" s="1"/>
  <c r="R9" i="59"/>
  <c r="R9" i="58" s="1"/>
  <c r="R10" i="59"/>
  <c r="R10" i="58" s="1"/>
  <c r="R11" i="59"/>
  <c r="R11" i="58" s="1"/>
  <c r="R12" i="59"/>
  <c r="R12" i="58" s="1"/>
  <c r="R13" i="59"/>
  <c r="R13" i="58" s="1"/>
  <c r="R14" i="59"/>
  <c r="R14" i="58" s="1"/>
  <c r="R15" i="59"/>
  <c r="R15" i="58" s="1"/>
  <c r="R16" i="59"/>
  <c r="R16" i="58" s="1"/>
  <c r="R17" i="59"/>
  <c r="R17" i="58" s="1"/>
  <c r="R18" i="59"/>
  <c r="R18" i="58" s="1"/>
  <c r="R19" i="59"/>
  <c r="R19" i="58" s="1"/>
  <c r="R20" i="59"/>
  <c r="R20" i="58" s="1"/>
  <c r="R21" i="59"/>
  <c r="R21" i="58" s="1"/>
  <c r="R22" i="59"/>
  <c r="R22" i="58" s="1"/>
  <c r="R23" i="59"/>
  <c r="R23" i="58" s="1"/>
  <c r="R24" i="59"/>
  <c r="R24" i="58" s="1"/>
  <c r="R25" i="59"/>
  <c r="R25" i="58" s="1"/>
  <c r="R26" i="59"/>
  <c r="R26" i="58" s="1"/>
  <c r="R27" i="59"/>
  <c r="R27" i="58" s="1"/>
  <c r="R28" i="59"/>
  <c r="R28" i="58" s="1"/>
  <c r="R8" i="59"/>
  <c r="R8" i="58" s="1"/>
  <c r="O9" i="59"/>
  <c r="O9" i="58" s="1"/>
  <c r="O10" i="59"/>
  <c r="O10" i="58" s="1"/>
  <c r="O11" i="59"/>
  <c r="O11" i="58" s="1"/>
  <c r="O12" i="59"/>
  <c r="O12" i="58" s="1"/>
  <c r="O13" i="59"/>
  <c r="O13" i="58" s="1"/>
  <c r="O14" i="59"/>
  <c r="O14" i="58" s="1"/>
  <c r="O15" i="59"/>
  <c r="O15" i="58" s="1"/>
  <c r="O16" i="59"/>
  <c r="O16" i="58" s="1"/>
  <c r="O17" i="59"/>
  <c r="O17" i="58" s="1"/>
  <c r="O18" i="59"/>
  <c r="O18" i="58" s="1"/>
  <c r="O19" i="59"/>
  <c r="O19" i="58" s="1"/>
  <c r="O20" i="59"/>
  <c r="O20" i="58" s="1"/>
  <c r="O21" i="59"/>
  <c r="O21" i="58" s="1"/>
  <c r="O22" i="59"/>
  <c r="O22" i="58" s="1"/>
  <c r="O23" i="59"/>
  <c r="O23" i="58" s="1"/>
  <c r="O24" i="59"/>
  <c r="O24" i="58" s="1"/>
  <c r="O25" i="59"/>
  <c r="O25" i="58" s="1"/>
  <c r="O26" i="59"/>
  <c r="O26" i="58" s="1"/>
  <c r="O27" i="59"/>
  <c r="O27" i="58" s="1"/>
  <c r="O28" i="59"/>
  <c r="O28" i="58" s="1"/>
  <c r="O8" i="59"/>
  <c r="O8" i="58" s="1"/>
  <c r="L9" i="59"/>
  <c r="L9" i="58" s="1"/>
  <c r="L10" i="59"/>
  <c r="L10" i="58" s="1"/>
  <c r="L11" i="59"/>
  <c r="L11" i="58" s="1"/>
  <c r="L12" i="59"/>
  <c r="L12" i="58" s="1"/>
  <c r="L13" i="59"/>
  <c r="L13" i="58" s="1"/>
  <c r="L14" i="59"/>
  <c r="L14" i="58" s="1"/>
  <c r="L15" i="59"/>
  <c r="L15" i="58" s="1"/>
  <c r="L16" i="59"/>
  <c r="L16" i="58" s="1"/>
  <c r="L17" i="59"/>
  <c r="L17" i="58" s="1"/>
  <c r="L18" i="59"/>
  <c r="L18" i="58" s="1"/>
  <c r="L19" i="59"/>
  <c r="L19" i="58" s="1"/>
  <c r="L20" i="59"/>
  <c r="L20" i="58" s="1"/>
  <c r="L21" i="59"/>
  <c r="L21" i="58" s="1"/>
  <c r="L22" i="59"/>
  <c r="L22" i="58" s="1"/>
  <c r="L23" i="59"/>
  <c r="L23" i="58" s="1"/>
  <c r="L24" i="59"/>
  <c r="L24" i="58" s="1"/>
  <c r="L25" i="59"/>
  <c r="L25" i="58" s="1"/>
  <c r="L26" i="59"/>
  <c r="L26" i="58" s="1"/>
  <c r="L27" i="59"/>
  <c r="L27" i="58" s="1"/>
  <c r="L28" i="59"/>
  <c r="L28" i="58" s="1"/>
  <c r="L8" i="59"/>
  <c r="L8" i="58" s="1"/>
  <c r="I9" i="59"/>
  <c r="I9" i="58" s="1"/>
  <c r="I10" i="59"/>
  <c r="I10" i="58" s="1"/>
  <c r="I11" i="59"/>
  <c r="I11" i="58" s="1"/>
  <c r="I12" i="59"/>
  <c r="I12" i="58" s="1"/>
  <c r="I13" i="59"/>
  <c r="I13" i="58" s="1"/>
  <c r="I14" i="59"/>
  <c r="I14" i="58" s="1"/>
  <c r="I15" i="59"/>
  <c r="I15" i="58" s="1"/>
  <c r="I16" i="59"/>
  <c r="I16" i="58" s="1"/>
  <c r="I17" i="59"/>
  <c r="I17" i="58" s="1"/>
  <c r="I18" i="59"/>
  <c r="I18" i="58" s="1"/>
  <c r="I19" i="59"/>
  <c r="I19" i="58" s="1"/>
  <c r="I20" i="59"/>
  <c r="I20" i="58" s="1"/>
  <c r="I21" i="59"/>
  <c r="I21" i="58" s="1"/>
  <c r="I22" i="59"/>
  <c r="I22" i="58" s="1"/>
  <c r="I23" i="59"/>
  <c r="I23" i="58" s="1"/>
  <c r="I24" i="59"/>
  <c r="I24" i="58" s="1"/>
  <c r="I25" i="59"/>
  <c r="I25" i="58" s="1"/>
  <c r="I26" i="59"/>
  <c r="I26" i="58" s="1"/>
  <c r="I27" i="59"/>
  <c r="I27" i="58" s="1"/>
  <c r="I28" i="59"/>
  <c r="I28" i="58" s="1"/>
  <c r="I8" i="59"/>
  <c r="I8" i="58" s="1"/>
  <c r="F9" i="59"/>
  <c r="F9" i="58" s="1"/>
  <c r="F10" i="59"/>
  <c r="F10" i="58" s="1"/>
  <c r="F11" i="59"/>
  <c r="F11" i="58" s="1"/>
  <c r="F12" i="59"/>
  <c r="F12" i="58" s="1"/>
  <c r="F13" i="59"/>
  <c r="F13" i="58" s="1"/>
  <c r="F14" i="59"/>
  <c r="F14" i="58" s="1"/>
  <c r="F15" i="59"/>
  <c r="F15" i="58" s="1"/>
  <c r="F16" i="59"/>
  <c r="F16" i="58" s="1"/>
  <c r="F17" i="59"/>
  <c r="F17" i="58" s="1"/>
  <c r="F18" i="59"/>
  <c r="F18" i="58" s="1"/>
  <c r="F19" i="59"/>
  <c r="F19" i="58" s="1"/>
  <c r="F20" i="59"/>
  <c r="F20" i="58" s="1"/>
  <c r="F21" i="59"/>
  <c r="F21" i="58" s="1"/>
  <c r="F22" i="59"/>
  <c r="F22" i="58" s="1"/>
  <c r="F23" i="59"/>
  <c r="F23" i="58" s="1"/>
  <c r="F24" i="59"/>
  <c r="F24" i="58" s="1"/>
  <c r="F25" i="59"/>
  <c r="F25" i="58" s="1"/>
  <c r="F26" i="59"/>
  <c r="F26" i="58" s="1"/>
  <c r="F27" i="59"/>
  <c r="F27" i="58" s="1"/>
  <c r="F28" i="59"/>
  <c r="F28" i="58" s="1"/>
  <c r="F8" i="59"/>
  <c r="F8" i="58" s="1"/>
  <c r="C9" i="59"/>
  <c r="C9" i="58" s="1"/>
  <c r="C10" i="59"/>
  <c r="C10" i="58" s="1"/>
  <c r="C11" i="59"/>
  <c r="C11" i="58" s="1"/>
  <c r="C12" i="59"/>
  <c r="C12" i="58" s="1"/>
  <c r="C13" i="59"/>
  <c r="C13" i="58" s="1"/>
  <c r="C14" i="59"/>
  <c r="C14" i="58" s="1"/>
  <c r="C15" i="59"/>
  <c r="C15" i="58" s="1"/>
  <c r="C16" i="59"/>
  <c r="C16" i="58" s="1"/>
  <c r="C17" i="59"/>
  <c r="C17" i="58" s="1"/>
  <c r="C18" i="59"/>
  <c r="C18" i="58" s="1"/>
  <c r="C19" i="59"/>
  <c r="C19" i="58" s="1"/>
  <c r="C20" i="59"/>
  <c r="C20" i="58" s="1"/>
  <c r="C21" i="59"/>
  <c r="C21" i="58" s="1"/>
  <c r="C22" i="59"/>
  <c r="C22" i="58" s="1"/>
  <c r="C23" i="59"/>
  <c r="C23" i="58" s="1"/>
  <c r="C24" i="59"/>
  <c r="C24" i="58" s="1"/>
  <c r="C25" i="59"/>
  <c r="C25" i="58" s="1"/>
  <c r="C26" i="59"/>
  <c r="C26" i="58" s="1"/>
  <c r="C27" i="59"/>
  <c r="C27" i="58" s="1"/>
  <c r="C28" i="59"/>
  <c r="C28" i="58" s="1"/>
  <c r="C8" i="59"/>
  <c r="C8" i="58" s="1"/>
  <c r="K9" i="55" l="1"/>
  <c r="K9" i="56" s="1"/>
  <c r="K10" i="55"/>
  <c r="K10" i="56" s="1"/>
  <c r="K11" i="55"/>
  <c r="K11" i="56" s="1"/>
  <c r="K12" i="55"/>
  <c r="K12" i="56" s="1"/>
  <c r="K13" i="55"/>
  <c r="K13" i="56" s="1"/>
  <c r="K14" i="55"/>
  <c r="K14" i="56" s="1"/>
  <c r="K15" i="55"/>
  <c r="K15" i="56" s="1"/>
  <c r="K16" i="55"/>
  <c r="K16" i="56" s="1"/>
  <c r="K17" i="55"/>
  <c r="K17" i="56" s="1"/>
  <c r="K18" i="55"/>
  <c r="K18" i="56" s="1"/>
  <c r="K19" i="55"/>
  <c r="K19" i="56" s="1"/>
  <c r="K20" i="55"/>
  <c r="K20" i="56" s="1"/>
  <c r="K21" i="55"/>
  <c r="K21" i="56" s="1"/>
  <c r="K22" i="55"/>
  <c r="K22" i="56" s="1"/>
  <c r="K23" i="55"/>
  <c r="K23" i="56" s="1"/>
  <c r="K24" i="55"/>
  <c r="K24" i="56" s="1"/>
  <c r="K25" i="55"/>
  <c r="K25" i="56" s="1"/>
  <c r="K26" i="55"/>
  <c r="K26" i="56" s="1"/>
  <c r="K27" i="55"/>
  <c r="K27" i="56" s="1"/>
  <c r="K28" i="55"/>
  <c r="K28" i="56" s="1"/>
  <c r="K8" i="55"/>
  <c r="K8" i="56" s="1"/>
  <c r="J9" i="55"/>
  <c r="J9" i="56" s="1"/>
  <c r="J10" i="55"/>
  <c r="J10" i="56" s="1"/>
  <c r="J11" i="55"/>
  <c r="J11" i="56" s="1"/>
  <c r="J12" i="55"/>
  <c r="J12" i="56" s="1"/>
  <c r="J13" i="55"/>
  <c r="J13" i="56" s="1"/>
  <c r="J14" i="55"/>
  <c r="J14" i="56" s="1"/>
  <c r="J15" i="55"/>
  <c r="J15" i="56" s="1"/>
  <c r="J16" i="55"/>
  <c r="J16" i="56" s="1"/>
  <c r="J17" i="55"/>
  <c r="J17" i="56" s="1"/>
  <c r="J18" i="55"/>
  <c r="J18" i="56" s="1"/>
  <c r="J19" i="55"/>
  <c r="J19" i="56" s="1"/>
  <c r="J20" i="55"/>
  <c r="J20" i="56" s="1"/>
  <c r="J21" i="55"/>
  <c r="J21" i="56" s="1"/>
  <c r="J22" i="55"/>
  <c r="J22" i="56" s="1"/>
  <c r="J23" i="55"/>
  <c r="J23" i="56" s="1"/>
  <c r="J24" i="55"/>
  <c r="J24" i="56" s="1"/>
  <c r="J25" i="55"/>
  <c r="J25" i="56" s="1"/>
  <c r="J26" i="55"/>
  <c r="J26" i="56" s="1"/>
  <c r="J27" i="55"/>
  <c r="J27" i="56" s="1"/>
  <c r="J28" i="55"/>
  <c r="J28" i="56" s="1"/>
  <c r="J8" i="55"/>
  <c r="J8" i="56" s="1"/>
  <c r="I9" i="55"/>
  <c r="I9" i="56" s="1"/>
  <c r="I10" i="55"/>
  <c r="I10" i="56" s="1"/>
  <c r="I11" i="55"/>
  <c r="I11" i="56" s="1"/>
  <c r="I12" i="55"/>
  <c r="I12" i="56" s="1"/>
  <c r="I13" i="55"/>
  <c r="I13" i="56" s="1"/>
  <c r="I14" i="55"/>
  <c r="I14" i="56" s="1"/>
  <c r="I15" i="55"/>
  <c r="I15" i="56" s="1"/>
  <c r="I16" i="55"/>
  <c r="I16" i="56" s="1"/>
  <c r="I17" i="55"/>
  <c r="I17" i="56" s="1"/>
  <c r="I18" i="55"/>
  <c r="I18" i="56" s="1"/>
  <c r="I19" i="55"/>
  <c r="I19" i="56" s="1"/>
  <c r="I20" i="55"/>
  <c r="I20" i="56" s="1"/>
  <c r="I21" i="55"/>
  <c r="I21" i="56" s="1"/>
  <c r="I22" i="55"/>
  <c r="I22" i="56" s="1"/>
  <c r="I23" i="55"/>
  <c r="I23" i="56" s="1"/>
  <c r="I24" i="55"/>
  <c r="I24" i="56" s="1"/>
  <c r="I25" i="55"/>
  <c r="I25" i="56" s="1"/>
  <c r="I26" i="55"/>
  <c r="I26" i="56" s="1"/>
  <c r="I27" i="55"/>
  <c r="I27" i="56" s="1"/>
  <c r="I28" i="55"/>
  <c r="I28" i="56" s="1"/>
  <c r="I8" i="55"/>
  <c r="I8" i="56" s="1"/>
  <c r="H9" i="55"/>
  <c r="H9" i="56" s="1"/>
  <c r="H10" i="55"/>
  <c r="H10" i="56" s="1"/>
  <c r="H11" i="55"/>
  <c r="H11" i="56" s="1"/>
  <c r="H12" i="55"/>
  <c r="H12" i="56" s="1"/>
  <c r="H13" i="55"/>
  <c r="H13" i="56" s="1"/>
  <c r="H14" i="55"/>
  <c r="H14" i="56" s="1"/>
  <c r="H15" i="55"/>
  <c r="H15" i="56" s="1"/>
  <c r="H16" i="55"/>
  <c r="H16" i="56" s="1"/>
  <c r="H17" i="55"/>
  <c r="H17" i="56" s="1"/>
  <c r="H18" i="55"/>
  <c r="H18" i="56" s="1"/>
  <c r="H19" i="55"/>
  <c r="H19" i="56" s="1"/>
  <c r="H20" i="55"/>
  <c r="H20" i="56" s="1"/>
  <c r="H21" i="55"/>
  <c r="H21" i="56" s="1"/>
  <c r="H22" i="55"/>
  <c r="H22" i="56" s="1"/>
  <c r="H23" i="55"/>
  <c r="H23" i="56" s="1"/>
  <c r="H24" i="55"/>
  <c r="H24" i="56" s="1"/>
  <c r="H25" i="55"/>
  <c r="H25" i="56" s="1"/>
  <c r="H26" i="55"/>
  <c r="H26" i="56" s="1"/>
  <c r="H27" i="55"/>
  <c r="H27" i="56" s="1"/>
  <c r="H28" i="55"/>
  <c r="H28" i="56" s="1"/>
  <c r="H8" i="55"/>
  <c r="H8" i="56" s="1"/>
  <c r="G9" i="55"/>
  <c r="G9" i="56" s="1"/>
  <c r="G10" i="55"/>
  <c r="G10" i="56" s="1"/>
  <c r="G11" i="55"/>
  <c r="G11" i="56" s="1"/>
  <c r="G12" i="55"/>
  <c r="G12" i="56" s="1"/>
  <c r="G13" i="55"/>
  <c r="G13" i="56" s="1"/>
  <c r="G14" i="55"/>
  <c r="G14" i="56" s="1"/>
  <c r="G15" i="55"/>
  <c r="G15" i="56" s="1"/>
  <c r="G16" i="55"/>
  <c r="G16" i="56" s="1"/>
  <c r="G17" i="55"/>
  <c r="G17" i="56" s="1"/>
  <c r="G18" i="55"/>
  <c r="G18" i="56" s="1"/>
  <c r="G19" i="55"/>
  <c r="G19" i="56" s="1"/>
  <c r="G20" i="55"/>
  <c r="G20" i="56" s="1"/>
  <c r="G21" i="55"/>
  <c r="G21" i="56" s="1"/>
  <c r="G22" i="55"/>
  <c r="G22" i="56" s="1"/>
  <c r="G23" i="55"/>
  <c r="G23" i="56" s="1"/>
  <c r="G24" i="55"/>
  <c r="G24" i="56" s="1"/>
  <c r="G25" i="55"/>
  <c r="G25" i="56" s="1"/>
  <c r="G26" i="55"/>
  <c r="G26" i="56" s="1"/>
  <c r="G27" i="55"/>
  <c r="G27" i="56" s="1"/>
  <c r="G28" i="55"/>
  <c r="G28" i="56" s="1"/>
  <c r="G8" i="55"/>
  <c r="G8" i="56" s="1"/>
  <c r="F28" i="55"/>
  <c r="F28" i="56" s="1"/>
  <c r="F9" i="55"/>
  <c r="F9" i="56" s="1"/>
  <c r="F10" i="55"/>
  <c r="F10" i="56" s="1"/>
  <c r="F11" i="55"/>
  <c r="F11" i="56" s="1"/>
  <c r="F12" i="55"/>
  <c r="F12" i="56" s="1"/>
  <c r="F13" i="55"/>
  <c r="F13" i="56" s="1"/>
  <c r="F14" i="55"/>
  <c r="F14" i="56" s="1"/>
  <c r="F15" i="55"/>
  <c r="F15" i="56" s="1"/>
  <c r="F16" i="55"/>
  <c r="F16" i="56" s="1"/>
  <c r="F17" i="55"/>
  <c r="F17" i="56" s="1"/>
  <c r="F18" i="55"/>
  <c r="F18" i="56" s="1"/>
  <c r="F19" i="55"/>
  <c r="F19" i="56" s="1"/>
  <c r="F20" i="55"/>
  <c r="F20" i="56" s="1"/>
  <c r="F21" i="55"/>
  <c r="F21" i="56" s="1"/>
  <c r="F22" i="55"/>
  <c r="F22" i="56" s="1"/>
  <c r="F23" i="55"/>
  <c r="F23" i="56" s="1"/>
  <c r="F24" i="55"/>
  <c r="F24" i="56" s="1"/>
  <c r="F25" i="55"/>
  <c r="F25" i="56" s="1"/>
  <c r="F26" i="55"/>
  <c r="F26" i="56" s="1"/>
  <c r="F27" i="55"/>
  <c r="F27" i="56" s="1"/>
  <c r="F8" i="55"/>
  <c r="F8" i="56" s="1"/>
  <c r="E9" i="55"/>
  <c r="E9" i="56" s="1"/>
  <c r="E10" i="55"/>
  <c r="E10" i="56" s="1"/>
  <c r="E11" i="55"/>
  <c r="E11" i="56" s="1"/>
  <c r="E12" i="55"/>
  <c r="E12" i="56" s="1"/>
  <c r="E13" i="55"/>
  <c r="E13" i="56" s="1"/>
  <c r="E14" i="55"/>
  <c r="E14" i="56" s="1"/>
  <c r="E15" i="55"/>
  <c r="E15" i="56" s="1"/>
  <c r="E16" i="55"/>
  <c r="E16" i="56" s="1"/>
  <c r="E17" i="55"/>
  <c r="E17" i="56" s="1"/>
  <c r="E18" i="55"/>
  <c r="E18" i="56" s="1"/>
  <c r="E19" i="55"/>
  <c r="E19" i="56" s="1"/>
  <c r="E20" i="55"/>
  <c r="E20" i="56" s="1"/>
  <c r="E21" i="55"/>
  <c r="E21" i="56" s="1"/>
  <c r="E22" i="55"/>
  <c r="E22" i="56" s="1"/>
  <c r="E23" i="55"/>
  <c r="E23" i="56" s="1"/>
  <c r="E24" i="55"/>
  <c r="E24" i="56" s="1"/>
  <c r="E25" i="55"/>
  <c r="E25" i="56" s="1"/>
  <c r="E26" i="55"/>
  <c r="E26" i="56" s="1"/>
  <c r="E27" i="55"/>
  <c r="E27" i="56" s="1"/>
  <c r="E28" i="55"/>
  <c r="E28" i="56" s="1"/>
  <c r="E8" i="55"/>
  <c r="E8" i="56" s="1"/>
  <c r="D9" i="55"/>
  <c r="D9" i="56" s="1"/>
  <c r="D10" i="55"/>
  <c r="D10" i="56" s="1"/>
  <c r="D11" i="55"/>
  <c r="D11" i="56" s="1"/>
  <c r="D12" i="55"/>
  <c r="D12" i="56" s="1"/>
  <c r="D13" i="55"/>
  <c r="D13" i="56" s="1"/>
  <c r="D14" i="55"/>
  <c r="D14" i="56" s="1"/>
  <c r="D15" i="55"/>
  <c r="D15" i="56" s="1"/>
  <c r="D16" i="55"/>
  <c r="D16" i="56" s="1"/>
  <c r="D17" i="55"/>
  <c r="D17" i="56" s="1"/>
  <c r="D18" i="55"/>
  <c r="D18" i="56" s="1"/>
  <c r="D19" i="55"/>
  <c r="D19" i="56" s="1"/>
  <c r="D20" i="55"/>
  <c r="D20" i="56" s="1"/>
  <c r="D21" i="55"/>
  <c r="D21" i="56" s="1"/>
  <c r="D22" i="55"/>
  <c r="D22" i="56" s="1"/>
  <c r="D23" i="55"/>
  <c r="D23" i="56" s="1"/>
  <c r="D24" i="55"/>
  <c r="D24" i="56" s="1"/>
  <c r="D25" i="55"/>
  <c r="D25" i="56" s="1"/>
  <c r="D26" i="55"/>
  <c r="D26" i="56" s="1"/>
  <c r="D27" i="55"/>
  <c r="D27" i="56" s="1"/>
  <c r="D28" i="55"/>
  <c r="D28" i="56" s="1"/>
  <c r="D8" i="55"/>
  <c r="D8" i="56" s="1"/>
  <c r="C9" i="55"/>
  <c r="C9" i="56" s="1"/>
  <c r="C10" i="55"/>
  <c r="C10" i="56" s="1"/>
  <c r="C11" i="55"/>
  <c r="C11" i="56" s="1"/>
  <c r="C12" i="55"/>
  <c r="C12" i="56" s="1"/>
  <c r="C13" i="55"/>
  <c r="C13" i="56" s="1"/>
  <c r="C14" i="55"/>
  <c r="C14" i="56" s="1"/>
  <c r="C15" i="55"/>
  <c r="C15" i="56" s="1"/>
  <c r="C16" i="55"/>
  <c r="C16" i="56" s="1"/>
  <c r="C17" i="55"/>
  <c r="C17" i="56" s="1"/>
  <c r="C18" i="55"/>
  <c r="C18" i="56" s="1"/>
  <c r="C19" i="55"/>
  <c r="C19" i="56" s="1"/>
  <c r="C20" i="55"/>
  <c r="C20" i="56" s="1"/>
  <c r="C21" i="55"/>
  <c r="C21" i="56" s="1"/>
  <c r="C22" i="55"/>
  <c r="C22" i="56" s="1"/>
  <c r="C23" i="55"/>
  <c r="C23" i="56" s="1"/>
  <c r="C24" i="55"/>
  <c r="C24" i="56" s="1"/>
  <c r="C25" i="55"/>
  <c r="C25" i="56" s="1"/>
  <c r="C26" i="55"/>
  <c r="C26" i="56" s="1"/>
  <c r="C27" i="55"/>
  <c r="C27" i="56" s="1"/>
  <c r="C28" i="55"/>
  <c r="C28" i="56" s="1"/>
  <c r="C8" i="55"/>
  <c r="C8" i="56" s="1"/>
  <c r="B9" i="55"/>
  <c r="B9" i="56" s="1"/>
  <c r="B10" i="55"/>
  <c r="B10" i="56" s="1"/>
  <c r="B11" i="55"/>
  <c r="B11" i="56" s="1"/>
  <c r="B12" i="55"/>
  <c r="B12" i="56" s="1"/>
  <c r="B13" i="55"/>
  <c r="B13" i="56" s="1"/>
  <c r="B14" i="55"/>
  <c r="B14" i="56" s="1"/>
  <c r="B15" i="55"/>
  <c r="B15" i="56" s="1"/>
  <c r="B16" i="55"/>
  <c r="B16" i="56" s="1"/>
  <c r="B17" i="55"/>
  <c r="B17" i="56" s="1"/>
  <c r="B18" i="55"/>
  <c r="B18" i="56" s="1"/>
  <c r="B19" i="55"/>
  <c r="B19" i="56" s="1"/>
  <c r="B20" i="55"/>
  <c r="B20" i="56" s="1"/>
  <c r="B21" i="55"/>
  <c r="B21" i="56" s="1"/>
  <c r="B22" i="55"/>
  <c r="B22" i="56" s="1"/>
  <c r="B23" i="55"/>
  <c r="B23" i="56" s="1"/>
  <c r="B24" i="55"/>
  <c r="B24" i="56" s="1"/>
  <c r="B25" i="55"/>
  <c r="B25" i="56" s="1"/>
  <c r="B26" i="55"/>
  <c r="B26" i="56" s="1"/>
  <c r="B27" i="55"/>
  <c r="B27" i="56" s="1"/>
  <c r="B28" i="55"/>
  <c r="B28" i="56" s="1"/>
  <c r="B8" i="55"/>
  <c r="B8" i="56" s="1"/>
  <c r="Y9" i="54"/>
  <c r="Y10" i="54"/>
  <c r="Y11" i="54"/>
  <c r="Y12" i="54"/>
  <c r="Y13" i="54"/>
  <c r="Y14" i="54"/>
  <c r="Y15" i="54"/>
  <c r="Y16" i="54"/>
  <c r="Y17" i="54"/>
  <c r="Y18" i="54"/>
  <c r="Y19" i="54"/>
  <c r="Y20" i="54"/>
  <c r="Y21" i="54"/>
  <c r="Y22" i="54"/>
  <c r="Y23" i="54"/>
  <c r="Y24" i="54"/>
  <c r="Y25" i="54"/>
  <c r="Y26" i="54"/>
  <c r="Y27" i="54"/>
  <c r="Y28" i="54"/>
  <c r="Y8" i="54"/>
  <c r="V9" i="54"/>
  <c r="V10" i="54"/>
  <c r="V11" i="54"/>
  <c r="V12" i="54"/>
  <c r="V13" i="54"/>
  <c r="V14" i="54"/>
  <c r="V15" i="54"/>
  <c r="V16" i="54"/>
  <c r="V17" i="54"/>
  <c r="V18" i="54"/>
  <c r="V19" i="54"/>
  <c r="V20" i="54"/>
  <c r="V21" i="54"/>
  <c r="V22" i="54"/>
  <c r="V23" i="54"/>
  <c r="V24" i="54"/>
  <c r="V25" i="54"/>
  <c r="V26" i="54"/>
  <c r="V27" i="54"/>
  <c r="V28" i="54"/>
  <c r="V8" i="54"/>
  <c r="T9" i="54"/>
  <c r="T10" i="54"/>
  <c r="T11" i="54"/>
  <c r="T12" i="54"/>
  <c r="T13" i="54"/>
  <c r="T14" i="54"/>
  <c r="T15" i="54"/>
  <c r="T16" i="54"/>
  <c r="T17" i="54"/>
  <c r="T18" i="54"/>
  <c r="T19" i="54"/>
  <c r="T20" i="54"/>
  <c r="T21" i="54"/>
  <c r="T22" i="54"/>
  <c r="T23" i="54"/>
  <c r="T24" i="54"/>
  <c r="T25" i="54"/>
  <c r="T26" i="54"/>
  <c r="T27" i="54"/>
  <c r="T28" i="54"/>
  <c r="T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8" i="54"/>
  <c r="Y9" i="52"/>
  <c r="Y10" i="52"/>
  <c r="Y11" i="52"/>
  <c r="Y12" i="52"/>
  <c r="Y13" i="52"/>
  <c r="Y14" i="52"/>
  <c r="Y15" i="52"/>
  <c r="Y16" i="52"/>
  <c r="Y17" i="52"/>
  <c r="Y18" i="52"/>
  <c r="Y19" i="52"/>
  <c r="Y20" i="52"/>
  <c r="Y21" i="52"/>
  <c r="Y22" i="52"/>
  <c r="Y23" i="52"/>
  <c r="Y24" i="52"/>
  <c r="Y25" i="52"/>
  <c r="Y26" i="52"/>
  <c r="Y27" i="52"/>
  <c r="Y28" i="52"/>
  <c r="Y8" i="52"/>
  <c r="V9" i="52"/>
  <c r="V10" i="52"/>
  <c r="V11" i="52"/>
  <c r="V12" i="52"/>
  <c r="V13" i="52"/>
  <c r="V14" i="52"/>
  <c r="V15" i="52"/>
  <c r="V16" i="52"/>
  <c r="V17" i="52"/>
  <c r="V18" i="52"/>
  <c r="V19" i="52"/>
  <c r="V20" i="52"/>
  <c r="V21" i="52"/>
  <c r="V22" i="52"/>
  <c r="V23" i="52"/>
  <c r="V24" i="52"/>
  <c r="V25" i="52"/>
  <c r="V26" i="52"/>
  <c r="V27" i="52"/>
  <c r="V28" i="52"/>
  <c r="V8" i="52"/>
  <c r="T9" i="52"/>
  <c r="T10" i="52"/>
  <c r="T11" i="52"/>
  <c r="T12" i="52"/>
  <c r="T13" i="52"/>
  <c r="T14" i="52"/>
  <c r="T15" i="52"/>
  <c r="T16" i="52"/>
  <c r="T17" i="52"/>
  <c r="T18" i="52"/>
  <c r="T19" i="52"/>
  <c r="T20" i="52"/>
  <c r="T21" i="52"/>
  <c r="T22" i="52"/>
  <c r="T23" i="52"/>
  <c r="T24" i="52"/>
  <c r="T25" i="52"/>
  <c r="T26" i="52"/>
  <c r="T27" i="52"/>
  <c r="T28" i="52"/>
  <c r="T8" i="52"/>
  <c r="R9" i="52"/>
  <c r="R10" i="52"/>
  <c r="R11" i="52"/>
  <c r="R12" i="52"/>
  <c r="R13" i="52"/>
  <c r="R14" i="52"/>
  <c r="R15" i="52"/>
  <c r="R16" i="52"/>
  <c r="R17" i="52"/>
  <c r="R18" i="52"/>
  <c r="R19" i="52"/>
  <c r="R20" i="52"/>
  <c r="R21" i="52"/>
  <c r="R22" i="52"/>
  <c r="R23" i="52"/>
  <c r="R24" i="52"/>
  <c r="R25" i="52"/>
  <c r="R26" i="52"/>
  <c r="R27" i="52"/>
  <c r="R28" i="52"/>
  <c r="R8" i="52"/>
  <c r="O9" i="52"/>
  <c r="O10" i="52"/>
  <c r="O11" i="52"/>
  <c r="O12" i="52"/>
  <c r="O13" i="52"/>
  <c r="O14" i="52"/>
  <c r="O15" i="52"/>
  <c r="O16" i="52"/>
  <c r="O17" i="52"/>
  <c r="O18" i="52"/>
  <c r="O19" i="52"/>
  <c r="O20" i="52"/>
  <c r="O21" i="52"/>
  <c r="O22" i="52"/>
  <c r="O23" i="52"/>
  <c r="O24" i="52"/>
  <c r="O25" i="52"/>
  <c r="O26" i="52"/>
  <c r="O27" i="52"/>
  <c r="O28" i="52"/>
  <c r="O8" i="52"/>
  <c r="L9" i="52"/>
  <c r="L10" i="52"/>
  <c r="L11" i="52"/>
  <c r="L12" i="52"/>
  <c r="L13" i="52"/>
  <c r="L14" i="52"/>
  <c r="L15" i="52"/>
  <c r="L16" i="52"/>
  <c r="L17" i="52"/>
  <c r="L18" i="52"/>
  <c r="L19" i="52"/>
  <c r="L20" i="52"/>
  <c r="L21" i="52"/>
  <c r="L22" i="52"/>
  <c r="L23" i="52"/>
  <c r="L24" i="52"/>
  <c r="L25" i="52"/>
  <c r="L26" i="52"/>
  <c r="L27" i="52"/>
  <c r="L28" i="52"/>
  <c r="L8" i="52"/>
  <c r="I9" i="52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8" i="52"/>
  <c r="C9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8" i="52"/>
  <c r="Y9" i="50"/>
  <c r="Y10" i="50"/>
  <c r="Y11" i="50"/>
  <c r="Y12" i="50"/>
  <c r="Y13" i="50"/>
  <c r="Y14" i="50"/>
  <c r="Y15" i="50"/>
  <c r="Y16" i="50"/>
  <c r="Y17" i="50"/>
  <c r="Y18" i="50"/>
  <c r="Y19" i="50"/>
  <c r="Y20" i="50"/>
  <c r="Y21" i="50"/>
  <c r="Y22" i="50"/>
  <c r="Y23" i="50"/>
  <c r="Y24" i="50"/>
  <c r="Y25" i="50"/>
  <c r="Y26" i="50"/>
  <c r="Y27" i="50"/>
  <c r="Y28" i="50"/>
  <c r="Y8" i="50"/>
  <c r="V9" i="50"/>
  <c r="V10" i="50"/>
  <c r="V11" i="50"/>
  <c r="V12" i="50"/>
  <c r="V13" i="50"/>
  <c r="V14" i="50"/>
  <c r="V15" i="50"/>
  <c r="V16" i="50"/>
  <c r="V17" i="50"/>
  <c r="V18" i="50"/>
  <c r="V19" i="50"/>
  <c r="V20" i="50"/>
  <c r="V21" i="50"/>
  <c r="V22" i="50"/>
  <c r="V23" i="50"/>
  <c r="V24" i="50"/>
  <c r="V25" i="50"/>
  <c r="V26" i="50"/>
  <c r="V27" i="50"/>
  <c r="V28" i="50"/>
  <c r="V8" i="50"/>
  <c r="T9" i="50"/>
  <c r="T10" i="50"/>
  <c r="T11" i="50"/>
  <c r="T12" i="50"/>
  <c r="T13" i="50"/>
  <c r="T14" i="50"/>
  <c r="T15" i="50"/>
  <c r="T16" i="50"/>
  <c r="T17" i="50"/>
  <c r="T18" i="50"/>
  <c r="T19" i="50"/>
  <c r="T20" i="50"/>
  <c r="T21" i="50"/>
  <c r="T22" i="50"/>
  <c r="T23" i="50"/>
  <c r="T24" i="50"/>
  <c r="T25" i="50"/>
  <c r="T26" i="50"/>
  <c r="T27" i="50"/>
  <c r="T28" i="50"/>
  <c r="T8" i="50"/>
  <c r="R9" i="50"/>
  <c r="R10" i="50"/>
  <c r="R11" i="50"/>
  <c r="R12" i="50"/>
  <c r="R13" i="50"/>
  <c r="R14" i="50"/>
  <c r="R15" i="50"/>
  <c r="R16" i="50"/>
  <c r="R17" i="50"/>
  <c r="R18" i="50"/>
  <c r="R19" i="50"/>
  <c r="R20" i="50"/>
  <c r="R21" i="50"/>
  <c r="R22" i="50"/>
  <c r="R23" i="50"/>
  <c r="R24" i="50"/>
  <c r="R25" i="50"/>
  <c r="R26" i="50"/>
  <c r="R27" i="50"/>
  <c r="R28" i="50"/>
  <c r="R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8" i="50"/>
  <c r="I9" i="50"/>
  <c r="I10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8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8" i="50"/>
  <c r="Y9" i="48"/>
  <c r="Y10" i="48"/>
  <c r="Y11" i="48"/>
  <c r="Y12" i="48"/>
  <c r="Y13" i="48"/>
  <c r="Y14" i="48"/>
  <c r="Y15" i="48"/>
  <c r="Y16" i="48"/>
  <c r="Y17" i="48"/>
  <c r="Y18" i="48"/>
  <c r="Y19" i="48"/>
  <c r="Y20" i="48"/>
  <c r="Y21" i="48"/>
  <c r="Y22" i="48"/>
  <c r="Y23" i="48"/>
  <c r="Y24" i="48"/>
  <c r="Y25" i="48"/>
  <c r="Y26" i="48"/>
  <c r="Y27" i="48"/>
  <c r="Y28" i="48"/>
  <c r="Y8" i="48"/>
  <c r="V9" i="48"/>
  <c r="V10" i="48"/>
  <c r="V11" i="48"/>
  <c r="V12" i="48"/>
  <c r="V13" i="48"/>
  <c r="V14" i="48"/>
  <c r="V15" i="48"/>
  <c r="V16" i="48"/>
  <c r="V17" i="48"/>
  <c r="V18" i="48"/>
  <c r="V19" i="48"/>
  <c r="V20" i="48"/>
  <c r="V21" i="48"/>
  <c r="V22" i="48"/>
  <c r="V23" i="48"/>
  <c r="V24" i="48"/>
  <c r="V25" i="48"/>
  <c r="V26" i="48"/>
  <c r="V27" i="48"/>
  <c r="V28" i="48"/>
  <c r="V8" i="48"/>
  <c r="T9" i="48"/>
  <c r="T10" i="48"/>
  <c r="T11" i="48"/>
  <c r="T12" i="48"/>
  <c r="T13" i="48"/>
  <c r="T14" i="48"/>
  <c r="T15" i="48"/>
  <c r="T16" i="48"/>
  <c r="T17" i="48"/>
  <c r="T18" i="48"/>
  <c r="T19" i="48"/>
  <c r="T20" i="48"/>
  <c r="T21" i="48"/>
  <c r="T22" i="48"/>
  <c r="T23" i="48"/>
  <c r="T24" i="48"/>
  <c r="T25" i="48"/>
  <c r="T26" i="48"/>
  <c r="T27" i="48"/>
  <c r="T28" i="48"/>
  <c r="T8" i="48"/>
  <c r="R9" i="48"/>
  <c r="R10" i="48"/>
  <c r="R11" i="48"/>
  <c r="R12" i="48"/>
  <c r="R13" i="48"/>
  <c r="R14" i="48"/>
  <c r="R15" i="48"/>
  <c r="R16" i="48"/>
  <c r="R17" i="48"/>
  <c r="R18" i="48"/>
  <c r="R19" i="48"/>
  <c r="R20" i="48"/>
  <c r="R21" i="48"/>
  <c r="R22" i="48"/>
  <c r="R23" i="48"/>
  <c r="R24" i="48"/>
  <c r="R25" i="48"/>
  <c r="R26" i="48"/>
  <c r="R27" i="48"/>
  <c r="R28" i="48"/>
  <c r="R8" i="48"/>
  <c r="L9" i="48"/>
  <c r="L10" i="48"/>
  <c r="L11" i="48"/>
  <c r="L12" i="48"/>
  <c r="L13" i="48"/>
  <c r="L14" i="48"/>
  <c r="L15" i="48"/>
  <c r="L16" i="48"/>
  <c r="L17" i="48"/>
  <c r="L18" i="48"/>
  <c r="L19" i="48"/>
  <c r="L20" i="48"/>
  <c r="L21" i="48"/>
  <c r="L22" i="48"/>
  <c r="L23" i="48"/>
  <c r="L24" i="48"/>
  <c r="L25" i="48"/>
  <c r="L26" i="48"/>
  <c r="L27" i="48"/>
  <c r="L28" i="48"/>
  <c r="L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8" i="48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8" i="48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Y27" i="39"/>
  <c r="Y28" i="39"/>
  <c r="Y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8" i="39"/>
  <c r="T9" i="39"/>
  <c r="T10" i="39"/>
  <c r="T11" i="39"/>
  <c r="T12" i="39"/>
  <c r="T13" i="39"/>
  <c r="T14" i="39"/>
  <c r="T15" i="39"/>
  <c r="T16" i="39"/>
  <c r="T17" i="39"/>
  <c r="T18" i="39"/>
  <c r="T19" i="39"/>
  <c r="T20" i="39"/>
  <c r="T21" i="39"/>
  <c r="T22" i="39"/>
  <c r="T23" i="39"/>
  <c r="T24" i="39"/>
  <c r="T25" i="39"/>
  <c r="T26" i="39"/>
  <c r="T27" i="39"/>
  <c r="T28" i="39"/>
  <c r="T8" i="39"/>
  <c r="R9" i="39"/>
  <c r="R10" i="39"/>
  <c r="R11" i="39"/>
  <c r="R12" i="39"/>
  <c r="R13" i="39"/>
  <c r="R14" i="39"/>
  <c r="R15" i="39"/>
  <c r="R16" i="39"/>
  <c r="R17" i="39"/>
  <c r="R18" i="39"/>
  <c r="R19" i="39"/>
  <c r="R20" i="39"/>
  <c r="R21" i="39"/>
  <c r="R22" i="39"/>
  <c r="R23" i="39"/>
  <c r="R24" i="39"/>
  <c r="R25" i="39"/>
  <c r="R26" i="39"/>
  <c r="R27" i="39"/>
  <c r="R28" i="39"/>
  <c r="R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8" i="39"/>
  <c r="E7" i="55" l="1"/>
  <c r="E7" i="56" l="1"/>
  <c r="Z28" i="59" l="1"/>
  <c r="W28" i="59"/>
  <c r="S28" i="59"/>
  <c r="P28" i="59"/>
  <c r="M28" i="59"/>
  <c r="J28" i="59"/>
  <c r="G28" i="59"/>
  <c r="D28" i="59"/>
  <c r="Z27" i="59"/>
  <c r="W27" i="59"/>
  <c r="S27" i="59"/>
  <c r="P27" i="59"/>
  <c r="M27" i="59"/>
  <c r="J27" i="59"/>
  <c r="G27" i="59"/>
  <c r="D27" i="59"/>
  <c r="Z26" i="59"/>
  <c r="W26" i="59"/>
  <c r="S26" i="59"/>
  <c r="P26" i="59"/>
  <c r="M26" i="59"/>
  <c r="J26" i="59"/>
  <c r="G26" i="59"/>
  <c r="D26" i="59"/>
  <c r="Z25" i="59"/>
  <c r="W25" i="59"/>
  <c r="S25" i="59"/>
  <c r="P25" i="59"/>
  <c r="M25" i="59"/>
  <c r="J25" i="59"/>
  <c r="G25" i="59"/>
  <c r="D25" i="59"/>
  <c r="Z24" i="59"/>
  <c r="W24" i="59"/>
  <c r="S24" i="59"/>
  <c r="P24" i="59"/>
  <c r="M24" i="59"/>
  <c r="J24" i="59"/>
  <c r="G24" i="59"/>
  <c r="D24" i="59"/>
  <c r="Z23" i="59"/>
  <c r="W23" i="59"/>
  <c r="S23" i="59"/>
  <c r="P23" i="59"/>
  <c r="M23" i="59"/>
  <c r="J23" i="59"/>
  <c r="G23" i="59"/>
  <c r="D23" i="59"/>
  <c r="Z22" i="59"/>
  <c r="W22" i="59"/>
  <c r="S22" i="59"/>
  <c r="P22" i="59"/>
  <c r="M22" i="59"/>
  <c r="J22" i="59"/>
  <c r="G22" i="59"/>
  <c r="D22" i="59"/>
  <c r="Z21" i="59"/>
  <c r="W21" i="59"/>
  <c r="S21" i="59"/>
  <c r="P21" i="59"/>
  <c r="M21" i="59"/>
  <c r="J21" i="59"/>
  <c r="G21" i="59"/>
  <c r="D21" i="59"/>
  <c r="Z20" i="59"/>
  <c r="W20" i="59"/>
  <c r="S20" i="59"/>
  <c r="P20" i="59"/>
  <c r="M20" i="59"/>
  <c r="J20" i="59"/>
  <c r="G20" i="59"/>
  <c r="D20" i="59"/>
  <c r="Z19" i="59"/>
  <c r="W19" i="59"/>
  <c r="S19" i="59"/>
  <c r="P19" i="59"/>
  <c r="M19" i="59"/>
  <c r="J19" i="59"/>
  <c r="G19" i="59"/>
  <c r="D19" i="59"/>
  <c r="Z18" i="59"/>
  <c r="W18" i="59"/>
  <c r="S18" i="59"/>
  <c r="P18" i="59"/>
  <c r="M18" i="59"/>
  <c r="J18" i="59"/>
  <c r="G18" i="59"/>
  <c r="D18" i="59"/>
  <c r="Z17" i="59"/>
  <c r="W17" i="59"/>
  <c r="S17" i="59"/>
  <c r="P17" i="59"/>
  <c r="M17" i="59"/>
  <c r="J17" i="59"/>
  <c r="G17" i="59"/>
  <c r="D17" i="59"/>
  <c r="Z16" i="59"/>
  <c r="W16" i="59"/>
  <c r="S16" i="59"/>
  <c r="P16" i="59"/>
  <c r="M16" i="59"/>
  <c r="J16" i="59"/>
  <c r="G16" i="59"/>
  <c r="D16" i="59"/>
  <c r="Z15" i="59"/>
  <c r="W15" i="59"/>
  <c r="S15" i="59"/>
  <c r="P15" i="59"/>
  <c r="M15" i="59"/>
  <c r="J15" i="59"/>
  <c r="G15" i="59"/>
  <c r="D15" i="59"/>
  <c r="Z14" i="59"/>
  <c r="W14" i="59"/>
  <c r="S14" i="59"/>
  <c r="P14" i="59"/>
  <c r="M14" i="59"/>
  <c r="J14" i="59"/>
  <c r="G14" i="59"/>
  <c r="D14" i="59"/>
  <c r="Z13" i="59"/>
  <c r="W13" i="59"/>
  <c r="S13" i="59"/>
  <c r="P13" i="59"/>
  <c r="M13" i="59"/>
  <c r="J13" i="59"/>
  <c r="G13" i="59"/>
  <c r="D13" i="59"/>
  <c r="Z12" i="59"/>
  <c r="W12" i="59"/>
  <c r="S12" i="59"/>
  <c r="P12" i="59"/>
  <c r="M12" i="59"/>
  <c r="J12" i="59"/>
  <c r="G12" i="59"/>
  <c r="D12" i="59"/>
  <c r="Z11" i="59"/>
  <c r="W11" i="59"/>
  <c r="S11" i="59"/>
  <c r="P11" i="59"/>
  <c r="M11" i="59"/>
  <c r="J11" i="59"/>
  <c r="G11" i="59"/>
  <c r="D11" i="59"/>
  <c r="Z10" i="59"/>
  <c r="W10" i="59"/>
  <c r="S10" i="59"/>
  <c r="P10" i="59"/>
  <c r="M10" i="59"/>
  <c r="J10" i="59"/>
  <c r="G10" i="59"/>
  <c r="D10" i="59"/>
  <c r="Z9" i="59"/>
  <c r="W9" i="59"/>
  <c r="S9" i="59"/>
  <c r="P9" i="59"/>
  <c r="M9" i="59"/>
  <c r="J9" i="59"/>
  <c r="G9" i="59"/>
  <c r="D9" i="59"/>
  <c r="Z8" i="59"/>
  <c r="W8" i="59"/>
  <c r="S8" i="59"/>
  <c r="P8" i="59"/>
  <c r="M8" i="59"/>
  <c r="J8" i="59"/>
  <c r="G8" i="59"/>
  <c r="D8" i="59"/>
  <c r="Y7" i="59"/>
  <c r="G20" i="57" s="1"/>
  <c r="X7" i="59"/>
  <c r="V7" i="59"/>
  <c r="G19" i="57" s="1"/>
  <c r="U7" i="59"/>
  <c r="T7" i="59"/>
  <c r="R7" i="59"/>
  <c r="Q7" i="59"/>
  <c r="O7" i="59"/>
  <c r="N7" i="59"/>
  <c r="L7" i="59"/>
  <c r="G11" i="57" s="1"/>
  <c r="K7" i="59"/>
  <c r="F11" i="57" s="1"/>
  <c r="I7" i="59"/>
  <c r="G10" i="57" s="1"/>
  <c r="H7" i="59"/>
  <c r="F10" i="57" s="1"/>
  <c r="F7" i="59"/>
  <c r="E7" i="59"/>
  <c r="C7" i="59"/>
  <c r="G8" i="57" s="1"/>
  <c r="B7" i="59"/>
  <c r="Z28" i="58"/>
  <c r="W28" i="58"/>
  <c r="S28" i="58"/>
  <c r="P28" i="58"/>
  <c r="M28" i="58"/>
  <c r="J28" i="58"/>
  <c r="G28" i="58"/>
  <c r="D28" i="58"/>
  <c r="Z27" i="58"/>
  <c r="W27" i="58"/>
  <c r="S27" i="58"/>
  <c r="P27" i="58"/>
  <c r="M27" i="58"/>
  <c r="J27" i="58"/>
  <c r="G27" i="58"/>
  <c r="D27" i="58"/>
  <c r="Z26" i="58"/>
  <c r="W26" i="58"/>
  <c r="S26" i="58"/>
  <c r="P26" i="58"/>
  <c r="M26" i="58"/>
  <c r="J26" i="58"/>
  <c r="G26" i="58"/>
  <c r="D26" i="58"/>
  <c r="Z25" i="58"/>
  <c r="W25" i="58"/>
  <c r="S25" i="58"/>
  <c r="P25" i="58"/>
  <c r="M25" i="58"/>
  <c r="J25" i="58"/>
  <c r="G25" i="58"/>
  <c r="D25" i="58"/>
  <c r="Z24" i="58"/>
  <c r="W24" i="58"/>
  <c r="S24" i="58"/>
  <c r="P24" i="58"/>
  <c r="M24" i="58"/>
  <c r="J24" i="58"/>
  <c r="G24" i="58"/>
  <c r="D24" i="58"/>
  <c r="Z23" i="58"/>
  <c r="W23" i="58"/>
  <c r="S23" i="58"/>
  <c r="P23" i="58"/>
  <c r="M23" i="58"/>
  <c r="J23" i="58"/>
  <c r="G23" i="58"/>
  <c r="D23" i="58"/>
  <c r="Z22" i="58"/>
  <c r="W22" i="58"/>
  <c r="S22" i="58"/>
  <c r="P22" i="58"/>
  <c r="M22" i="58"/>
  <c r="J22" i="58"/>
  <c r="G22" i="58"/>
  <c r="D22" i="58"/>
  <c r="Z21" i="58"/>
  <c r="W21" i="58"/>
  <c r="S21" i="58"/>
  <c r="P21" i="58"/>
  <c r="M21" i="58"/>
  <c r="J21" i="58"/>
  <c r="G21" i="58"/>
  <c r="D21" i="58"/>
  <c r="Z20" i="58"/>
  <c r="W20" i="58"/>
  <c r="S20" i="58"/>
  <c r="P20" i="58"/>
  <c r="M20" i="58"/>
  <c r="J20" i="58"/>
  <c r="G20" i="58"/>
  <c r="D20" i="58"/>
  <c r="Z19" i="58"/>
  <c r="W19" i="58"/>
  <c r="S19" i="58"/>
  <c r="P19" i="58"/>
  <c r="M19" i="58"/>
  <c r="J19" i="58"/>
  <c r="G19" i="58"/>
  <c r="D19" i="58"/>
  <c r="Z18" i="58"/>
  <c r="W18" i="58"/>
  <c r="S18" i="58"/>
  <c r="P18" i="58"/>
  <c r="M18" i="58"/>
  <c r="J18" i="58"/>
  <c r="G18" i="58"/>
  <c r="D18" i="58"/>
  <c r="Z17" i="58"/>
  <c r="W17" i="58"/>
  <c r="S17" i="58"/>
  <c r="P17" i="58"/>
  <c r="M17" i="58"/>
  <c r="J17" i="58"/>
  <c r="G17" i="58"/>
  <c r="D17" i="58"/>
  <c r="Z16" i="58"/>
  <c r="W16" i="58"/>
  <c r="S16" i="58"/>
  <c r="P16" i="58"/>
  <c r="M16" i="58"/>
  <c r="J16" i="58"/>
  <c r="G16" i="58"/>
  <c r="D16" i="58"/>
  <c r="Z15" i="58"/>
  <c r="W15" i="58"/>
  <c r="S15" i="58"/>
  <c r="P15" i="58"/>
  <c r="M15" i="58"/>
  <c r="J15" i="58"/>
  <c r="G15" i="58"/>
  <c r="D15" i="58"/>
  <c r="Z14" i="58"/>
  <c r="W14" i="58"/>
  <c r="S14" i="58"/>
  <c r="P14" i="58"/>
  <c r="M14" i="58"/>
  <c r="J14" i="58"/>
  <c r="G14" i="58"/>
  <c r="D14" i="58"/>
  <c r="Z13" i="58"/>
  <c r="W13" i="58"/>
  <c r="S13" i="58"/>
  <c r="P13" i="58"/>
  <c r="M13" i="58"/>
  <c r="J13" i="58"/>
  <c r="G13" i="58"/>
  <c r="D13" i="58"/>
  <c r="Z12" i="58"/>
  <c r="W12" i="58"/>
  <c r="S12" i="58"/>
  <c r="P12" i="58"/>
  <c r="M12" i="58"/>
  <c r="J12" i="58"/>
  <c r="G12" i="58"/>
  <c r="D12" i="58"/>
  <c r="Z11" i="58"/>
  <c r="W11" i="58"/>
  <c r="S11" i="58"/>
  <c r="P11" i="58"/>
  <c r="M11" i="58"/>
  <c r="J11" i="58"/>
  <c r="G11" i="58"/>
  <c r="D11" i="58"/>
  <c r="Z10" i="58"/>
  <c r="W10" i="58"/>
  <c r="S10" i="58"/>
  <c r="P10" i="58"/>
  <c r="M10" i="58"/>
  <c r="J10" i="58"/>
  <c r="G10" i="58"/>
  <c r="D10" i="58"/>
  <c r="Z9" i="58"/>
  <c r="W9" i="58"/>
  <c r="S9" i="58"/>
  <c r="P9" i="58"/>
  <c r="M9" i="58"/>
  <c r="J9" i="58"/>
  <c r="G9" i="58"/>
  <c r="D9" i="58"/>
  <c r="Z8" i="58"/>
  <c r="W8" i="58"/>
  <c r="S8" i="58"/>
  <c r="P8" i="58"/>
  <c r="M8" i="58"/>
  <c r="J8" i="58"/>
  <c r="G8" i="58"/>
  <c r="D8" i="58"/>
  <c r="Y7" i="58"/>
  <c r="C20" i="57" s="1"/>
  <c r="X7" i="58"/>
  <c r="B20" i="57" s="1"/>
  <c r="V7" i="58"/>
  <c r="C19" i="57" s="1"/>
  <c r="U7" i="58"/>
  <c r="B19" i="57" s="1"/>
  <c r="T7" i="58"/>
  <c r="C18" i="57" s="1"/>
  <c r="R7" i="58"/>
  <c r="C13" i="57" s="1"/>
  <c r="Q7" i="58"/>
  <c r="B13" i="57" s="1"/>
  <c r="O7" i="58"/>
  <c r="C12" i="57" s="1"/>
  <c r="N7" i="58"/>
  <c r="B12" i="57" s="1"/>
  <c r="L7" i="58"/>
  <c r="C11" i="57" s="1"/>
  <c r="K7" i="58"/>
  <c r="B11" i="57" s="1"/>
  <c r="I7" i="58"/>
  <c r="C10" i="57" s="1"/>
  <c r="H7" i="58"/>
  <c r="B10" i="57" s="1"/>
  <c r="F7" i="58"/>
  <c r="C9" i="57" s="1"/>
  <c r="E7" i="58"/>
  <c r="B9" i="57" s="1"/>
  <c r="C7" i="58"/>
  <c r="C8" i="57" s="1"/>
  <c r="B7" i="58"/>
  <c r="B8" i="57" s="1"/>
  <c r="F20" i="57"/>
  <c r="G18" i="57"/>
  <c r="G13" i="57"/>
  <c r="G12" i="57"/>
  <c r="G9" i="57"/>
  <c r="Z7" i="59" l="1"/>
  <c r="W7" i="59"/>
  <c r="S7" i="59"/>
  <c r="P7" i="59"/>
  <c r="G7" i="59"/>
  <c r="H10" i="57"/>
  <c r="J7" i="59"/>
  <c r="F13" i="57"/>
  <c r="I13" i="57" s="1"/>
  <c r="F9" i="57"/>
  <c r="I9" i="57" s="1"/>
  <c r="E12" i="57"/>
  <c r="M7" i="59"/>
  <c r="D7" i="59"/>
  <c r="Z7" i="58"/>
  <c r="D20" i="57"/>
  <c r="W7" i="58"/>
  <c r="S7" i="58"/>
  <c r="D12" i="57"/>
  <c r="P7" i="58"/>
  <c r="M7" i="58"/>
  <c r="D10" i="57"/>
  <c r="J7" i="58"/>
  <c r="G7" i="58"/>
  <c r="D8" i="57"/>
  <c r="D7" i="58"/>
  <c r="I20" i="57"/>
  <c r="F19" i="57"/>
  <c r="I19" i="57" s="1"/>
  <c r="I11" i="57"/>
  <c r="E20" i="57"/>
  <c r="E8" i="57"/>
  <c r="H20" i="57"/>
  <c r="H13" i="57"/>
  <c r="F12" i="57"/>
  <c r="H12" i="57" s="1"/>
  <c r="H11" i="57"/>
  <c r="I10" i="57"/>
  <c r="F8" i="57"/>
  <c r="H8" i="57" s="1"/>
  <c r="E10" i="57"/>
  <c r="E9" i="57"/>
  <c r="D9" i="57"/>
  <c r="E11" i="57"/>
  <c r="D11" i="57"/>
  <c r="E13" i="57"/>
  <c r="D13" i="57"/>
  <c r="E19" i="57"/>
  <c r="D19" i="57"/>
  <c r="H9" i="57" l="1"/>
  <c r="H19" i="57"/>
  <c r="I12" i="57"/>
  <c r="I8" i="57"/>
  <c r="K7" i="56"/>
  <c r="D20" i="25" s="1"/>
  <c r="J7" i="56"/>
  <c r="D19" i="25" s="1"/>
  <c r="I7" i="56"/>
  <c r="D18" i="25" s="1"/>
  <c r="H7" i="56"/>
  <c r="D13" i="25" s="1"/>
  <c r="G7" i="56"/>
  <c r="D12" i="25" s="1"/>
  <c r="F7" i="56"/>
  <c r="D11" i="25" s="1"/>
  <c r="D7" i="56"/>
  <c r="D10" i="25" s="1"/>
  <c r="C7" i="56"/>
  <c r="D9" i="25" s="1"/>
  <c r="B7" i="56"/>
  <c r="D8" i="25" s="1"/>
  <c r="K7" i="55"/>
  <c r="C20" i="25" s="1"/>
  <c r="J7" i="55"/>
  <c r="C19" i="25" s="1"/>
  <c r="I7" i="55"/>
  <c r="C18" i="25" s="1"/>
  <c r="H7" i="55"/>
  <c r="C13" i="25" s="1"/>
  <c r="G7" i="55"/>
  <c r="C12" i="25" s="1"/>
  <c r="F7" i="55"/>
  <c r="C11" i="25" s="1"/>
  <c r="D7" i="55"/>
  <c r="C10" i="25" s="1"/>
  <c r="C7" i="55"/>
  <c r="C9" i="25" s="1"/>
  <c r="B7" i="55"/>
  <c r="C8" i="25" s="1"/>
  <c r="Z28" i="54"/>
  <c r="W28" i="54"/>
  <c r="S28" i="54"/>
  <c r="P28" i="54"/>
  <c r="M28" i="54"/>
  <c r="J28" i="54"/>
  <c r="G28" i="54"/>
  <c r="D28" i="54"/>
  <c r="Z27" i="54"/>
  <c r="W27" i="54"/>
  <c r="S27" i="54"/>
  <c r="P27" i="54"/>
  <c r="M27" i="54"/>
  <c r="J27" i="54"/>
  <c r="G27" i="54"/>
  <c r="D27" i="54"/>
  <c r="Z26" i="54"/>
  <c r="W26" i="54"/>
  <c r="S26" i="54"/>
  <c r="P26" i="54"/>
  <c r="M26" i="54"/>
  <c r="J26" i="54"/>
  <c r="G26" i="54"/>
  <c r="D26" i="54"/>
  <c r="Z25" i="54"/>
  <c r="W25" i="54"/>
  <c r="S25" i="54"/>
  <c r="P25" i="54"/>
  <c r="M25" i="54"/>
  <c r="J25" i="54"/>
  <c r="G25" i="54"/>
  <c r="D25" i="54"/>
  <c r="Z24" i="54"/>
  <c r="W24" i="54"/>
  <c r="S24" i="54"/>
  <c r="P24" i="54"/>
  <c r="M24" i="54"/>
  <c r="J24" i="54"/>
  <c r="G24" i="54"/>
  <c r="D24" i="54"/>
  <c r="Z23" i="54"/>
  <c r="W23" i="54"/>
  <c r="S23" i="54"/>
  <c r="P23" i="54"/>
  <c r="M23" i="54"/>
  <c r="J23" i="54"/>
  <c r="G23" i="54"/>
  <c r="D23" i="54"/>
  <c r="Z22" i="54"/>
  <c r="W22" i="54"/>
  <c r="S22" i="54"/>
  <c r="P22" i="54"/>
  <c r="M22" i="54"/>
  <c r="J22" i="54"/>
  <c r="G22" i="54"/>
  <c r="D22" i="54"/>
  <c r="Z21" i="54"/>
  <c r="W21" i="54"/>
  <c r="S21" i="54"/>
  <c r="P21" i="54"/>
  <c r="M21" i="54"/>
  <c r="J21" i="54"/>
  <c r="G21" i="54"/>
  <c r="D21" i="54"/>
  <c r="Z20" i="54"/>
  <c r="W20" i="54"/>
  <c r="S20" i="54"/>
  <c r="P20" i="54"/>
  <c r="M20" i="54"/>
  <c r="J20" i="54"/>
  <c r="G20" i="54"/>
  <c r="D20" i="54"/>
  <c r="Z19" i="54"/>
  <c r="W19" i="54"/>
  <c r="S19" i="54"/>
  <c r="P19" i="54"/>
  <c r="M19" i="54"/>
  <c r="J19" i="54"/>
  <c r="G19" i="54"/>
  <c r="D19" i="54"/>
  <c r="Z18" i="54"/>
  <c r="W18" i="54"/>
  <c r="S18" i="54"/>
  <c r="P18" i="54"/>
  <c r="M18" i="54"/>
  <c r="J18" i="54"/>
  <c r="G18" i="54"/>
  <c r="D18" i="54"/>
  <c r="Z17" i="54"/>
  <c r="W17" i="54"/>
  <c r="S17" i="54"/>
  <c r="P17" i="54"/>
  <c r="M17" i="54"/>
  <c r="J17" i="54"/>
  <c r="G17" i="54"/>
  <c r="D17" i="54"/>
  <c r="Z16" i="54"/>
  <c r="W16" i="54"/>
  <c r="S16" i="54"/>
  <c r="P16" i="54"/>
  <c r="M16" i="54"/>
  <c r="J16" i="54"/>
  <c r="G16" i="54"/>
  <c r="D16" i="54"/>
  <c r="Z15" i="54"/>
  <c r="W15" i="54"/>
  <c r="S15" i="54"/>
  <c r="P15" i="54"/>
  <c r="M15" i="54"/>
  <c r="J15" i="54"/>
  <c r="G15" i="54"/>
  <c r="D15" i="54"/>
  <c r="Z14" i="54"/>
  <c r="W14" i="54"/>
  <c r="S14" i="54"/>
  <c r="P14" i="54"/>
  <c r="M14" i="54"/>
  <c r="J14" i="54"/>
  <c r="G14" i="54"/>
  <c r="D14" i="54"/>
  <c r="Z13" i="54"/>
  <c r="W13" i="54"/>
  <c r="S13" i="54"/>
  <c r="P13" i="54"/>
  <c r="M13" i="54"/>
  <c r="J13" i="54"/>
  <c r="G13" i="54"/>
  <c r="D13" i="54"/>
  <c r="Z12" i="54"/>
  <c r="W12" i="54"/>
  <c r="S12" i="54"/>
  <c r="P12" i="54"/>
  <c r="M12" i="54"/>
  <c r="J12" i="54"/>
  <c r="G12" i="54"/>
  <c r="D12" i="54"/>
  <c r="Z11" i="54"/>
  <c r="W11" i="54"/>
  <c r="S11" i="54"/>
  <c r="P11" i="54"/>
  <c r="M11" i="54"/>
  <c r="J11" i="54"/>
  <c r="G11" i="54"/>
  <c r="D11" i="54"/>
  <c r="Z10" i="54"/>
  <c r="W10" i="54"/>
  <c r="S10" i="54"/>
  <c r="P10" i="54"/>
  <c r="M10" i="54"/>
  <c r="J10" i="54"/>
  <c r="G10" i="54"/>
  <c r="D10" i="54"/>
  <c r="Z9" i="54"/>
  <c r="W9" i="54"/>
  <c r="S9" i="54"/>
  <c r="P9" i="54"/>
  <c r="M9" i="54"/>
  <c r="J9" i="54"/>
  <c r="G9" i="54"/>
  <c r="D9" i="54"/>
  <c r="Z8" i="54"/>
  <c r="W8" i="54"/>
  <c r="S8" i="54"/>
  <c r="P8" i="54"/>
  <c r="M8" i="54"/>
  <c r="J8" i="54"/>
  <c r="G8" i="54"/>
  <c r="D8" i="54"/>
  <c r="Y7" i="54"/>
  <c r="C18" i="53" s="1"/>
  <c r="X7" i="54"/>
  <c r="B18" i="53" s="1"/>
  <c r="V7" i="54"/>
  <c r="C17" i="53" s="1"/>
  <c r="U7" i="54"/>
  <c r="B17" i="53" s="1"/>
  <c r="T7" i="54"/>
  <c r="C16" i="53" s="1"/>
  <c r="R7" i="54"/>
  <c r="C11" i="53" s="1"/>
  <c r="Q7" i="54"/>
  <c r="B11" i="53" s="1"/>
  <c r="O7" i="54"/>
  <c r="C10" i="53" s="1"/>
  <c r="N7" i="54"/>
  <c r="B10" i="53" s="1"/>
  <c r="L7" i="54"/>
  <c r="C9" i="53" s="1"/>
  <c r="K7" i="54"/>
  <c r="B9" i="53" s="1"/>
  <c r="I7" i="54"/>
  <c r="C8" i="53" s="1"/>
  <c r="H7" i="54"/>
  <c r="B8" i="53" s="1"/>
  <c r="F7" i="54"/>
  <c r="C7" i="53" s="1"/>
  <c r="E7" i="54"/>
  <c r="B7" i="53" s="1"/>
  <c r="C7" i="54"/>
  <c r="C6" i="53" s="1"/>
  <c r="B7" i="54"/>
  <c r="B6" i="53" s="1"/>
  <c r="B9" i="25" l="1"/>
  <c r="B11" i="25"/>
  <c r="B19" i="25"/>
  <c r="B8" i="25"/>
  <c r="B10" i="25"/>
  <c r="B12" i="25"/>
  <c r="B18" i="25"/>
  <c r="B20" i="25"/>
  <c r="B13" i="25"/>
  <c r="E11" i="53"/>
  <c r="Z7" i="54"/>
  <c r="D10" i="53"/>
  <c r="P7" i="54"/>
  <c r="D9" i="53"/>
  <c r="J7" i="54"/>
  <c r="D6" i="53"/>
  <c r="D7" i="54"/>
  <c r="E8" i="53"/>
  <c r="E7" i="53"/>
  <c r="D7" i="53"/>
  <c r="E6" i="53"/>
  <c r="D8" i="53"/>
  <c r="E10" i="53"/>
  <c r="D18" i="53"/>
  <c r="D11" i="53"/>
  <c r="E9" i="53"/>
  <c r="D17" i="53"/>
  <c r="E17" i="53"/>
  <c r="E18" i="53"/>
  <c r="G7" i="54"/>
  <c r="M7" i="54"/>
  <c r="S7" i="54"/>
  <c r="W7" i="54"/>
  <c r="Z28" i="52" l="1"/>
  <c r="W28" i="52"/>
  <c r="S28" i="52"/>
  <c r="P28" i="52"/>
  <c r="M28" i="52"/>
  <c r="J28" i="52"/>
  <c r="G28" i="52"/>
  <c r="D28" i="52"/>
  <c r="Z27" i="52"/>
  <c r="W27" i="52"/>
  <c r="S27" i="52"/>
  <c r="P27" i="52"/>
  <c r="M27" i="52"/>
  <c r="J27" i="52"/>
  <c r="G27" i="52"/>
  <c r="D27" i="52"/>
  <c r="Z26" i="52"/>
  <c r="W26" i="52"/>
  <c r="S26" i="52"/>
  <c r="P26" i="52"/>
  <c r="M26" i="52"/>
  <c r="J26" i="52"/>
  <c r="G26" i="52"/>
  <c r="D26" i="52"/>
  <c r="Z25" i="52"/>
  <c r="W25" i="52"/>
  <c r="S25" i="52"/>
  <c r="P25" i="52"/>
  <c r="M25" i="52"/>
  <c r="J25" i="52"/>
  <c r="G25" i="52"/>
  <c r="D25" i="52"/>
  <c r="Z24" i="52"/>
  <c r="W24" i="52"/>
  <c r="S24" i="52"/>
  <c r="P24" i="52"/>
  <c r="M24" i="52"/>
  <c r="J24" i="52"/>
  <c r="G24" i="52"/>
  <c r="D24" i="52"/>
  <c r="Z23" i="52"/>
  <c r="W23" i="52"/>
  <c r="S23" i="52"/>
  <c r="P23" i="52"/>
  <c r="M23" i="52"/>
  <c r="J23" i="52"/>
  <c r="G23" i="52"/>
  <c r="D23" i="52"/>
  <c r="Z22" i="52"/>
  <c r="W22" i="52"/>
  <c r="S22" i="52"/>
  <c r="P22" i="52"/>
  <c r="M22" i="52"/>
  <c r="J22" i="52"/>
  <c r="G22" i="52"/>
  <c r="D22" i="52"/>
  <c r="Z21" i="52"/>
  <c r="W21" i="52"/>
  <c r="S21" i="52"/>
  <c r="P21" i="52"/>
  <c r="M21" i="52"/>
  <c r="J21" i="52"/>
  <c r="G21" i="52"/>
  <c r="D21" i="52"/>
  <c r="Z20" i="52"/>
  <c r="W20" i="52"/>
  <c r="S20" i="52"/>
  <c r="P20" i="52"/>
  <c r="M20" i="52"/>
  <c r="J20" i="52"/>
  <c r="G20" i="52"/>
  <c r="D20" i="52"/>
  <c r="Z19" i="52"/>
  <c r="W19" i="52"/>
  <c r="S19" i="52"/>
  <c r="P19" i="52"/>
  <c r="M19" i="52"/>
  <c r="J19" i="52"/>
  <c r="G19" i="52"/>
  <c r="D19" i="52"/>
  <c r="Z18" i="52"/>
  <c r="W18" i="52"/>
  <c r="S18" i="52"/>
  <c r="P18" i="52"/>
  <c r="M18" i="52"/>
  <c r="J18" i="52"/>
  <c r="G18" i="52"/>
  <c r="D18" i="52"/>
  <c r="Z17" i="52"/>
  <c r="W17" i="52"/>
  <c r="S17" i="52"/>
  <c r="P17" i="52"/>
  <c r="M17" i="52"/>
  <c r="J17" i="52"/>
  <c r="G17" i="52"/>
  <c r="D17" i="52"/>
  <c r="Z16" i="52"/>
  <c r="W16" i="52"/>
  <c r="S16" i="52"/>
  <c r="P16" i="52"/>
  <c r="M16" i="52"/>
  <c r="J16" i="52"/>
  <c r="G16" i="52"/>
  <c r="D16" i="52"/>
  <c r="Z15" i="52"/>
  <c r="W15" i="52"/>
  <c r="S15" i="52"/>
  <c r="P15" i="52"/>
  <c r="M15" i="52"/>
  <c r="J15" i="52"/>
  <c r="G15" i="52"/>
  <c r="D15" i="52"/>
  <c r="Z14" i="52"/>
  <c r="W14" i="52"/>
  <c r="S14" i="52"/>
  <c r="P14" i="52"/>
  <c r="M14" i="52"/>
  <c r="J14" i="52"/>
  <c r="G14" i="52"/>
  <c r="D14" i="52"/>
  <c r="Z13" i="52"/>
  <c r="W13" i="52"/>
  <c r="S13" i="52"/>
  <c r="P13" i="52"/>
  <c r="M13" i="52"/>
  <c r="J13" i="52"/>
  <c r="G13" i="52"/>
  <c r="D13" i="52"/>
  <c r="Z12" i="52"/>
  <c r="W12" i="52"/>
  <c r="S12" i="52"/>
  <c r="P12" i="52"/>
  <c r="M12" i="52"/>
  <c r="J12" i="52"/>
  <c r="G12" i="52"/>
  <c r="D12" i="52"/>
  <c r="Z11" i="52"/>
  <c r="W11" i="52"/>
  <c r="S11" i="52"/>
  <c r="P11" i="52"/>
  <c r="M11" i="52"/>
  <c r="J11" i="52"/>
  <c r="G11" i="52"/>
  <c r="D11" i="52"/>
  <c r="Z10" i="52"/>
  <c r="W10" i="52"/>
  <c r="S10" i="52"/>
  <c r="P10" i="52"/>
  <c r="M10" i="52"/>
  <c r="J10" i="52"/>
  <c r="G10" i="52"/>
  <c r="D10" i="52"/>
  <c r="Z9" i="52"/>
  <c r="W9" i="52"/>
  <c r="S9" i="52"/>
  <c r="P9" i="52"/>
  <c r="M9" i="52"/>
  <c r="J9" i="52"/>
  <c r="G9" i="52"/>
  <c r="D9" i="52"/>
  <c r="Z8" i="52"/>
  <c r="W8" i="52"/>
  <c r="S8" i="52"/>
  <c r="P8" i="52"/>
  <c r="M8" i="52"/>
  <c r="J8" i="52"/>
  <c r="G8" i="52"/>
  <c r="D8" i="52"/>
  <c r="Y7" i="52"/>
  <c r="C18" i="51" s="1"/>
  <c r="X7" i="52"/>
  <c r="B18" i="51" s="1"/>
  <c r="V7" i="52"/>
  <c r="U7" i="52"/>
  <c r="B17" i="51" s="1"/>
  <c r="T7" i="52"/>
  <c r="C16" i="51" s="1"/>
  <c r="R7" i="52"/>
  <c r="C11" i="51" s="1"/>
  <c r="Q7" i="52"/>
  <c r="B11" i="51" s="1"/>
  <c r="O7" i="52"/>
  <c r="C10" i="51" s="1"/>
  <c r="N7" i="52"/>
  <c r="L7" i="52"/>
  <c r="C9" i="51" s="1"/>
  <c r="K7" i="52"/>
  <c r="B9" i="51" s="1"/>
  <c r="I7" i="52"/>
  <c r="C8" i="51" s="1"/>
  <c r="H7" i="52"/>
  <c r="F7" i="52"/>
  <c r="C7" i="51" s="1"/>
  <c r="E7" i="52"/>
  <c r="B7" i="51" s="1"/>
  <c r="C7" i="52"/>
  <c r="C6" i="51" s="1"/>
  <c r="B7" i="52"/>
  <c r="C17" i="51"/>
  <c r="Z28" i="50"/>
  <c r="W28" i="50"/>
  <c r="S28" i="50"/>
  <c r="P28" i="50"/>
  <c r="M28" i="50"/>
  <c r="J28" i="50"/>
  <c r="G28" i="50"/>
  <c r="D28" i="50"/>
  <c r="Z27" i="50"/>
  <c r="W27" i="50"/>
  <c r="S27" i="50"/>
  <c r="P27" i="50"/>
  <c r="M27" i="50"/>
  <c r="J27" i="50"/>
  <c r="G27" i="50"/>
  <c r="D27" i="50"/>
  <c r="Z26" i="50"/>
  <c r="W26" i="50"/>
  <c r="S26" i="50"/>
  <c r="P26" i="50"/>
  <c r="M26" i="50"/>
  <c r="J26" i="50"/>
  <c r="G26" i="50"/>
  <c r="D26" i="50"/>
  <c r="Z25" i="50"/>
  <c r="W25" i="50"/>
  <c r="S25" i="50"/>
  <c r="P25" i="50"/>
  <c r="M25" i="50"/>
  <c r="J25" i="50"/>
  <c r="G25" i="50"/>
  <c r="D25" i="50"/>
  <c r="Z24" i="50"/>
  <c r="W24" i="50"/>
  <c r="S24" i="50"/>
  <c r="P24" i="50"/>
  <c r="M24" i="50"/>
  <c r="J24" i="50"/>
  <c r="G24" i="50"/>
  <c r="D24" i="50"/>
  <c r="Z23" i="50"/>
  <c r="W23" i="50"/>
  <c r="S23" i="50"/>
  <c r="P23" i="50"/>
  <c r="M23" i="50"/>
  <c r="J23" i="50"/>
  <c r="G23" i="50"/>
  <c r="D23" i="50"/>
  <c r="Z22" i="50"/>
  <c r="W22" i="50"/>
  <c r="S22" i="50"/>
  <c r="P22" i="50"/>
  <c r="M22" i="50"/>
  <c r="J22" i="50"/>
  <c r="G22" i="50"/>
  <c r="D22" i="50"/>
  <c r="Z21" i="50"/>
  <c r="W21" i="50"/>
  <c r="S21" i="50"/>
  <c r="P21" i="50"/>
  <c r="M21" i="50"/>
  <c r="J21" i="50"/>
  <c r="G21" i="50"/>
  <c r="D21" i="50"/>
  <c r="Z20" i="50"/>
  <c r="W20" i="50"/>
  <c r="S20" i="50"/>
  <c r="P20" i="50"/>
  <c r="M20" i="50"/>
  <c r="J20" i="50"/>
  <c r="G20" i="50"/>
  <c r="D20" i="50"/>
  <c r="Z19" i="50"/>
  <c r="W19" i="50"/>
  <c r="S19" i="50"/>
  <c r="P19" i="50"/>
  <c r="M19" i="50"/>
  <c r="J19" i="50"/>
  <c r="G19" i="50"/>
  <c r="D19" i="50"/>
  <c r="Z18" i="50"/>
  <c r="W18" i="50"/>
  <c r="S18" i="50"/>
  <c r="P18" i="50"/>
  <c r="M18" i="50"/>
  <c r="J18" i="50"/>
  <c r="G18" i="50"/>
  <c r="D18" i="50"/>
  <c r="Z17" i="50"/>
  <c r="W17" i="50"/>
  <c r="S17" i="50"/>
  <c r="P17" i="50"/>
  <c r="M17" i="50"/>
  <c r="J17" i="50"/>
  <c r="G17" i="50"/>
  <c r="D17" i="50"/>
  <c r="Z16" i="50"/>
  <c r="W16" i="50"/>
  <c r="S16" i="50"/>
  <c r="P16" i="50"/>
  <c r="M16" i="50"/>
  <c r="J16" i="50"/>
  <c r="G16" i="50"/>
  <c r="D16" i="50"/>
  <c r="Z15" i="50"/>
  <c r="W15" i="50"/>
  <c r="S15" i="50"/>
  <c r="P15" i="50"/>
  <c r="M15" i="50"/>
  <c r="J15" i="50"/>
  <c r="G15" i="50"/>
  <c r="D15" i="50"/>
  <c r="Z14" i="50"/>
  <c r="W14" i="50"/>
  <c r="S14" i="50"/>
  <c r="P14" i="50"/>
  <c r="M14" i="50"/>
  <c r="J14" i="50"/>
  <c r="G14" i="50"/>
  <c r="D14" i="50"/>
  <c r="Z13" i="50"/>
  <c r="W13" i="50"/>
  <c r="S13" i="50"/>
  <c r="P13" i="50"/>
  <c r="M13" i="50"/>
  <c r="J13" i="50"/>
  <c r="G13" i="50"/>
  <c r="D13" i="50"/>
  <c r="Z12" i="50"/>
  <c r="W12" i="50"/>
  <c r="S12" i="50"/>
  <c r="P12" i="50"/>
  <c r="M12" i="50"/>
  <c r="J12" i="50"/>
  <c r="G12" i="50"/>
  <c r="D12" i="50"/>
  <c r="Z11" i="50"/>
  <c r="W11" i="50"/>
  <c r="S11" i="50"/>
  <c r="P11" i="50"/>
  <c r="M11" i="50"/>
  <c r="J11" i="50"/>
  <c r="G11" i="50"/>
  <c r="D11" i="50"/>
  <c r="Z10" i="50"/>
  <c r="W10" i="50"/>
  <c r="S10" i="50"/>
  <c r="P10" i="50"/>
  <c r="M10" i="50"/>
  <c r="J10" i="50"/>
  <c r="G10" i="50"/>
  <c r="D10" i="50"/>
  <c r="Z9" i="50"/>
  <c r="W9" i="50"/>
  <c r="S9" i="50"/>
  <c r="P9" i="50"/>
  <c r="M9" i="50"/>
  <c r="J9" i="50"/>
  <c r="G9" i="50"/>
  <c r="D9" i="50"/>
  <c r="Z8" i="50"/>
  <c r="W8" i="50"/>
  <c r="S8" i="50"/>
  <c r="P8" i="50"/>
  <c r="M8" i="50"/>
  <c r="J8" i="50"/>
  <c r="G8" i="50"/>
  <c r="D8" i="50"/>
  <c r="Y7" i="50"/>
  <c r="C17" i="49" s="1"/>
  <c r="X7" i="50"/>
  <c r="B17" i="49" s="1"/>
  <c r="V7" i="50"/>
  <c r="C16" i="49" s="1"/>
  <c r="U7" i="50"/>
  <c r="B16" i="49" s="1"/>
  <c r="T7" i="50"/>
  <c r="C15" i="49" s="1"/>
  <c r="R7" i="50"/>
  <c r="C10" i="49" s="1"/>
  <c r="Q7" i="50"/>
  <c r="B10" i="49" s="1"/>
  <c r="O7" i="50"/>
  <c r="C9" i="49" s="1"/>
  <c r="N7" i="50"/>
  <c r="L7" i="50"/>
  <c r="C8" i="49" s="1"/>
  <c r="K7" i="50"/>
  <c r="B8" i="49" s="1"/>
  <c r="I7" i="50"/>
  <c r="C7" i="49" s="1"/>
  <c r="H7" i="50"/>
  <c r="F7" i="50"/>
  <c r="C6" i="49" s="1"/>
  <c r="E7" i="50"/>
  <c r="B6" i="49" s="1"/>
  <c r="C7" i="50"/>
  <c r="C5" i="49" s="1"/>
  <c r="B7" i="50"/>
  <c r="B5" i="49" s="1"/>
  <c r="P7" i="50" l="1"/>
  <c r="Z7" i="52"/>
  <c r="P7" i="52"/>
  <c r="D7" i="52"/>
  <c r="B6" i="51"/>
  <c r="E6" i="51" s="1"/>
  <c r="D10" i="49"/>
  <c r="B9" i="49"/>
  <c r="D9" i="49" s="1"/>
  <c r="D8" i="49"/>
  <c r="D6" i="49"/>
  <c r="J7" i="52"/>
  <c r="B10" i="51"/>
  <c r="D10" i="51" s="1"/>
  <c r="D5" i="49"/>
  <c r="D11" i="51"/>
  <c r="D9" i="51"/>
  <c r="D7" i="51"/>
  <c r="Z7" i="50"/>
  <c r="J7" i="50"/>
  <c r="D7" i="50"/>
  <c r="B8" i="51"/>
  <c r="D8" i="51" s="1"/>
  <c r="D18" i="51"/>
  <c r="D17" i="51"/>
  <c r="E7" i="51"/>
  <c r="E9" i="51"/>
  <c r="E11" i="51"/>
  <c r="E17" i="51"/>
  <c r="E18" i="51"/>
  <c r="G7" i="52"/>
  <c r="M7" i="52"/>
  <c r="S7" i="52"/>
  <c r="W7" i="52"/>
  <c r="D17" i="49"/>
  <c r="B7" i="49"/>
  <c r="D7" i="49" s="1"/>
  <c r="D16" i="49"/>
  <c r="E5" i="49"/>
  <c r="E6" i="49"/>
  <c r="E7" i="49"/>
  <c r="E8" i="49"/>
  <c r="E10" i="49"/>
  <c r="E16" i="49"/>
  <c r="E17" i="49"/>
  <c r="G7" i="50"/>
  <c r="M7" i="50"/>
  <c r="S7" i="50"/>
  <c r="W7" i="50"/>
  <c r="Z28" i="48"/>
  <c r="W28" i="48"/>
  <c r="S28" i="48"/>
  <c r="P28" i="48"/>
  <c r="M28" i="48"/>
  <c r="J28" i="48"/>
  <c r="G28" i="48"/>
  <c r="D28" i="48"/>
  <c r="Z27" i="48"/>
  <c r="W27" i="48"/>
  <c r="S27" i="48"/>
  <c r="P27" i="48"/>
  <c r="M27" i="48"/>
  <c r="J27" i="48"/>
  <c r="G27" i="48"/>
  <c r="D27" i="48"/>
  <c r="Z26" i="48"/>
  <c r="W26" i="48"/>
  <c r="S26" i="48"/>
  <c r="P26" i="48"/>
  <c r="M26" i="48"/>
  <c r="J26" i="48"/>
  <c r="G26" i="48"/>
  <c r="D26" i="48"/>
  <c r="Z25" i="48"/>
  <c r="W25" i="48"/>
  <c r="S25" i="48"/>
  <c r="P25" i="48"/>
  <c r="M25" i="48"/>
  <c r="J25" i="48"/>
  <c r="G25" i="48"/>
  <c r="D25" i="48"/>
  <c r="Z24" i="48"/>
  <c r="W24" i="48"/>
  <c r="S24" i="48"/>
  <c r="P24" i="48"/>
  <c r="M24" i="48"/>
  <c r="J24" i="48"/>
  <c r="G24" i="48"/>
  <c r="D24" i="48"/>
  <c r="Z23" i="48"/>
  <c r="W23" i="48"/>
  <c r="S23" i="48"/>
  <c r="P23" i="48"/>
  <c r="M23" i="48"/>
  <c r="J23" i="48"/>
  <c r="G23" i="48"/>
  <c r="D23" i="48"/>
  <c r="Z22" i="48"/>
  <c r="W22" i="48"/>
  <c r="S22" i="48"/>
  <c r="P22" i="48"/>
  <c r="M22" i="48"/>
  <c r="J22" i="48"/>
  <c r="G22" i="48"/>
  <c r="D22" i="48"/>
  <c r="Z21" i="48"/>
  <c r="W21" i="48"/>
  <c r="S21" i="48"/>
  <c r="P21" i="48"/>
  <c r="M21" i="48"/>
  <c r="J21" i="48"/>
  <c r="G21" i="48"/>
  <c r="D21" i="48"/>
  <c r="Z20" i="48"/>
  <c r="W20" i="48"/>
  <c r="S20" i="48"/>
  <c r="P20" i="48"/>
  <c r="M20" i="48"/>
  <c r="J20" i="48"/>
  <c r="G20" i="48"/>
  <c r="D20" i="48"/>
  <c r="Z19" i="48"/>
  <c r="W19" i="48"/>
  <c r="S19" i="48"/>
  <c r="P19" i="48"/>
  <c r="M19" i="48"/>
  <c r="J19" i="48"/>
  <c r="G19" i="48"/>
  <c r="D19" i="48"/>
  <c r="Z18" i="48"/>
  <c r="W18" i="48"/>
  <c r="S18" i="48"/>
  <c r="P18" i="48"/>
  <c r="M18" i="48"/>
  <c r="J18" i="48"/>
  <c r="G18" i="48"/>
  <c r="D18" i="48"/>
  <c r="Z17" i="48"/>
  <c r="W17" i="48"/>
  <c r="S17" i="48"/>
  <c r="P17" i="48"/>
  <c r="M17" i="48"/>
  <c r="J17" i="48"/>
  <c r="G17" i="48"/>
  <c r="D17" i="48"/>
  <c r="Z16" i="48"/>
  <c r="W16" i="48"/>
  <c r="S16" i="48"/>
  <c r="P16" i="48"/>
  <c r="M16" i="48"/>
  <c r="J16" i="48"/>
  <c r="G16" i="48"/>
  <c r="D16" i="48"/>
  <c r="Z15" i="48"/>
  <c r="W15" i="48"/>
  <c r="S15" i="48"/>
  <c r="P15" i="48"/>
  <c r="M15" i="48"/>
  <c r="J15" i="48"/>
  <c r="G15" i="48"/>
  <c r="D15" i="48"/>
  <c r="Z14" i="48"/>
  <c r="W14" i="48"/>
  <c r="S14" i="48"/>
  <c r="P14" i="48"/>
  <c r="M14" i="48"/>
  <c r="J14" i="48"/>
  <c r="G14" i="48"/>
  <c r="D14" i="48"/>
  <c r="Z13" i="48"/>
  <c r="W13" i="48"/>
  <c r="S13" i="48"/>
  <c r="P13" i="48"/>
  <c r="M13" i="48"/>
  <c r="J13" i="48"/>
  <c r="G13" i="48"/>
  <c r="D13" i="48"/>
  <c r="Z12" i="48"/>
  <c r="W12" i="48"/>
  <c r="S12" i="48"/>
  <c r="P12" i="48"/>
  <c r="M12" i="48"/>
  <c r="J12" i="48"/>
  <c r="G12" i="48"/>
  <c r="D12" i="48"/>
  <c r="Z11" i="48"/>
  <c r="W11" i="48"/>
  <c r="S11" i="48"/>
  <c r="P11" i="48"/>
  <c r="M11" i="48"/>
  <c r="J11" i="48"/>
  <c r="G11" i="48"/>
  <c r="D11" i="48"/>
  <c r="Z10" i="48"/>
  <c r="W10" i="48"/>
  <c r="S10" i="48"/>
  <c r="P10" i="48"/>
  <c r="M10" i="48"/>
  <c r="J10" i="48"/>
  <c r="G10" i="48"/>
  <c r="D10" i="48"/>
  <c r="Z9" i="48"/>
  <c r="W9" i="48"/>
  <c r="S9" i="48"/>
  <c r="P9" i="48"/>
  <c r="M9" i="48"/>
  <c r="J9" i="48"/>
  <c r="G9" i="48"/>
  <c r="D9" i="48"/>
  <c r="Z8" i="48"/>
  <c r="W8" i="48"/>
  <c r="S8" i="48"/>
  <c r="P8" i="48"/>
  <c r="M8" i="48"/>
  <c r="J8" i="48"/>
  <c r="G8" i="48"/>
  <c r="D8" i="48"/>
  <c r="Y7" i="48"/>
  <c r="C17" i="42" s="1"/>
  <c r="X7" i="48"/>
  <c r="B17" i="42" s="1"/>
  <c r="V7" i="48"/>
  <c r="C16" i="42" s="1"/>
  <c r="U7" i="48"/>
  <c r="B16" i="42" s="1"/>
  <c r="T7" i="48"/>
  <c r="C15" i="42" s="1"/>
  <c r="R7" i="48"/>
  <c r="C10" i="42" s="1"/>
  <c r="Q7" i="48"/>
  <c r="B10" i="42" s="1"/>
  <c r="O7" i="48"/>
  <c r="C9" i="42" s="1"/>
  <c r="N7" i="48"/>
  <c r="B9" i="42" s="1"/>
  <c r="L7" i="48"/>
  <c r="C8" i="42" s="1"/>
  <c r="K7" i="48"/>
  <c r="B8" i="42" s="1"/>
  <c r="I7" i="48"/>
  <c r="C7" i="42" s="1"/>
  <c r="H7" i="48"/>
  <c r="B7" i="42" s="1"/>
  <c r="F7" i="48"/>
  <c r="C6" i="42" s="1"/>
  <c r="E7" i="48"/>
  <c r="B6" i="42" s="1"/>
  <c r="C7" i="48"/>
  <c r="C5" i="42" s="1"/>
  <c r="B7" i="48"/>
  <c r="B5" i="42" s="1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W8" i="39"/>
  <c r="W9" i="39"/>
  <c r="W10" i="39"/>
  <c r="W11" i="39"/>
  <c r="W12" i="39"/>
  <c r="W13" i="39"/>
  <c r="W14" i="39"/>
  <c r="W15" i="39"/>
  <c r="W16" i="39"/>
  <c r="W17" i="39"/>
  <c r="W18" i="39"/>
  <c r="W19" i="39"/>
  <c r="W20" i="39"/>
  <c r="W21" i="39"/>
  <c r="W22" i="39"/>
  <c r="W23" i="39"/>
  <c r="W24" i="39"/>
  <c r="W25" i="39"/>
  <c r="W26" i="39"/>
  <c r="W27" i="39"/>
  <c r="W28" i="39"/>
  <c r="Z8" i="39"/>
  <c r="Z9" i="39"/>
  <c r="Z10" i="39"/>
  <c r="Z11" i="39"/>
  <c r="Z12" i="39"/>
  <c r="Z13" i="39"/>
  <c r="Z14" i="39"/>
  <c r="Z15" i="39"/>
  <c r="Z16" i="39"/>
  <c r="Z17" i="39"/>
  <c r="Z18" i="39"/>
  <c r="Z19" i="39"/>
  <c r="Z20" i="39"/>
  <c r="Z21" i="39"/>
  <c r="Z22" i="39"/>
  <c r="Z23" i="39"/>
  <c r="Z24" i="39"/>
  <c r="Z25" i="39"/>
  <c r="Z26" i="39"/>
  <c r="Z27" i="39"/>
  <c r="Z28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Y7" i="39"/>
  <c r="C18" i="23" s="1"/>
  <c r="X7" i="39"/>
  <c r="B18" i="23" s="1"/>
  <c r="V7" i="39"/>
  <c r="C17" i="23" s="1"/>
  <c r="U7" i="39"/>
  <c r="T7" i="39"/>
  <c r="C16" i="23" s="1"/>
  <c r="R7" i="39"/>
  <c r="C11" i="23" s="1"/>
  <c r="Q7" i="39"/>
  <c r="O7" i="39"/>
  <c r="C10" i="23" s="1"/>
  <c r="N7" i="39"/>
  <c r="L7" i="39"/>
  <c r="C9" i="23" s="1"/>
  <c r="K7" i="39"/>
  <c r="B9" i="23" s="1"/>
  <c r="I7" i="39"/>
  <c r="C8" i="23" s="1"/>
  <c r="H7" i="39"/>
  <c r="B8" i="23" s="1"/>
  <c r="F7" i="39"/>
  <c r="C7" i="23" s="1"/>
  <c r="E7" i="39"/>
  <c r="C7" i="39"/>
  <c r="C6" i="23" s="1"/>
  <c r="B7" i="39"/>
  <c r="B6" i="23" s="1"/>
  <c r="E10" i="51" l="1"/>
  <c r="D6" i="51"/>
  <c r="E10" i="42"/>
  <c r="W7" i="39"/>
  <c r="P7" i="39"/>
  <c r="G7" i="39"/>
  <c r="E9" i="49"/>
  <c r="E8" i="42"/>
  <c r="S7" i="39"/>
  <c r="E17" i="42"/>
  <c r="D16" i="42"/>
  <c r="D10" i="42"/>
  <c r="E9" i="42"/>
  <c r="D8" i="42"/>
  <c r="D7" i="42"/>
  <c r="D6" i="42"/>
  <c r="E5" i="42"/>
  <c r="B10" i="23"/>
  <c r="D10" i="23" s="1"/>
  <c r="B7" i="23"/>
  <c r="E7" i="23" s="1"/>
  <c r="B11" i="23"/>
  <c r="E11" i="23" s="1"/>
  <c r="B17" i="23"/>
  <c r="E17" i="23" s="1"/>
  <c r="D17" i="42"/>
  <c r="Z7" i="48"/>
  <c r="E16" i="42"/>
  <c r="W7" i="48"/>
  <c r="S7" i="48"/>
  <c r="D9" i="42"/>
  <c r="P7" i="48"/>
  <c r="M7" i="48"/>
  <c r="E7" i="42"/>
  <c r="J7" i="48"/>
  <c r="E6" i="42"/>
  <c r="G7" i="48"/>
  <c r="D5" i="42"/>
  <c r="D7" i="48"/>
  <c r="Z7" i="39"/>
  <c r="M7" i="39"/>
  <c r="J7" i="39"/>
  <c r="D7" i="39"/>
  <c r="E8" i="51"/>
  <c r="E18" i="23"/>
  <c r="D18" i="23"/>
  <c r="E8" i="23"/>
  <c r="E9" i="23"/>
  <c r="D8" i="23"/>
  <c r="D9" i="23"/>
  <c r="E6" i="23"/>
  <c r="D6" i="23"/>
  <c r="D17" i="23" l="1"/>
  <c r="E10" i="23"/>
  <c r="D11" i="23"/>
  <c r="D7" i="23"/>
</calcChain>
</file>

<file path=xl/sharedStrings.xml><?xml version="1.0" encoding="utf-8"?>
<sst xmlns="http://schemas.openxmlformats.org/spreadsheetml/2006/main" count="713" uniqueCount="96">
  <si>
    <t>Показник</t>
  </si>
  <si>
    <t>зміна значення</t>
  </si>
  <si>
    <t>%</t>
  </si>
  <si>
    <t>А</t>
  </si>
  <si>
    <t>Станом на: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</si>
  <si>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</si>
  <si>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</si>
  <si>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</si>
  <si>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</si>
  <si>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</si>
  <si>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</si>
  <si>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</si>
  <si>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</si>
  <si>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</si>
  <si>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</si>
  <si>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</si>
  <si>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</si>
  <si>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</si>
  <si>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</si>
  <si>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</si>
  <si>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</si>
  <si>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</si>
  <si>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</si>
  <si>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Чернігівською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</si>
  <si>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2021</t>
  </si>
  <si>
    <t>Всього по області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</si>
  <si>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</si>
  <si>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</si>
  <si>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</si>
  <si>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</si>
  <si>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</si>
  <si>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</si>
  <si>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</si>
  <si>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</si>
  <si>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</si>
  <si>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</si>
  <si>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</si>
  <si>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</si>
  <si>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</si>
  <si>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</si>
  <si>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</si>
  <si>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</si>
  <si>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</si>
  <si>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</si>
  <si>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</si>
  <si>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</si>
  <si>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</si>
  <si>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r>
      <t xml:space="preserve">Надання послуг Чернігівською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</si>
  <si>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Чернігівською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</si>
  <si>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Чернігівською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</si>
  <si>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Чернігівською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</si>
  <si>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</si>
  <si>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</si>
  <si>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</si>
  <si>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</si>
  <si>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</si>
  <si>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</si>
  <si>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Надання послуг Чернігівською обласною службою зайнятості громадянам</t>
  </si>
  <si>
    <t xml:space="preserve"> + (-)                            осіб</t>
  </si>
  <si>
    <t>Всього отримали роботу (у т.ч. до набуття статусу безробітного)</t>
  </si>
  <si>
    <t xml:space="preserve">  1 травня 2021 р.</t>
  </si>
  <si>
    <t>Всього отримували послуги</t>
  </si>
  <si>
    <t>з них, мали статус безробітного                                     протягом періоду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</si>
  <si>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</si>
  <si>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</si>
  <si>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</si>
  <si>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Всього отримують послуги на кінець періоду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</si>
  <si>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</si>
  <si>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</si>
  <si>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жінки</t>
  </si>
  <si>
    <t>чоловіки</t>
  </si>
  <si>
    <t>з них:</t>
  </si>
  <si>
    <t>Усього</t>
  </si>
  <si>
    <t>Отримували послуги, осіб *</t>
  </si>
  <si>
    <t>х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</si>
  <si>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0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0"/>
        <rFont val="Times New Roman"/>
        <family val="1"/>
        <charset val="204"/>
      </rPr>
      <t>.</t>
    </r>
  </si>
  <si>
    <t>Отримували послуги на кінець періоду*</t>
  </si>
  <si>
    <r>
      <t xml:space="preserve">* У зв’язку із набранням чинності </t>
    </r>
    <r>
      <rPr>
        <b/>
        <i/>
        <sz val="10"/>
        <rFont val="Times New Roman Cyr"/>
        <charset val="204"/>
      </rPr>
      <t>постанови Кабінету Міністрів України від 10.03.2021 № 191,</t>
    </r>
    <r>
      <rPr>
        <i/>
        <sz val="10"/>
        <rFont val="Times New Roman Cyr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 Cyr"/>
        <charset val="204"/>
      </rPr>
      <t>не можуть бути порівнянні з відповідними даними минулого року.</t>
    </r>
  </si>
  <si>
    <t xml:space="preserve"> - </t>
  </si>
  <si>
    <t>2020 рік</t>
  </si>
  <si>
    <t>2021 рік</t>
  </si>
  <si>
    <t xml:space="preserve">  1 січня 2021 р.</t>
  </si>
  <si>
    <t xml:space="preserve">  1 січня 2022 р.</t>
  </si>
  <si>
    <t>у 2021 році</t>
  </si>
  <si>
    <t>Станом на 01.01.2022 р.:</t>
  </si>
  <si>
    <t xml:space="preserve">    Надання послуг Чернігівською обласною службою зайнятості                                                                               особам з інвалідністю у 2020-2021 рр.</t>
  </si>
  <si>
    <t>Надання послуг Чернігівською обласною службою зайнятості  молоді у віці до 35 років
у 2020-2021 рр.</t>
  </si>
  <si>
    <t>Надання послуг Чернігівською обласною службою зайнятості  жінкам                                                                                                                                                                     у 2021 році</t>
  </si>
  <si>
    <t>Надання послуг Чернігівською обласною службою зайнятості чоловікам                                                                                                                                                                         у 2021 році</t>
  </si>
  <si>
    <t>Надання послуг  Чернігівською обласною службою зайнятості  особам з числа мешканців міських поселень                                                                                                                                                                    у 2020-2021 рр.</t>
  </si>
  <si>
    <t>Надання послуг Чернігівською обласною службою зайнятості особам з числа мешканців сільської місцевості                                                                                                                                                                    у 2020-2021 рр.</t>
  </si>
  <si>
    <r>
      <t xml:space="preserve">    Надання послуг Чернігівською обласною службою зайнятості особам, що мають додаткові гарантії у сприянні працевлаштуванню у 2020-2021 рр.                                             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</si>
  <si>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Надання послуг Чернігівською обласною службою зайнятості особам з числа військовослужбовців, які брали участь в антитерористичній операції                    (операції об'єднаних сил) у 2020-2021рр.</t>
  </si>
  <si>
    <r>
      <t xml:space="preserve">    Надання послуг Чернігівською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 у 2020-2021рр.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</si>
  <si>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Кількість безробітних, охоплених профорієнта-ційними послугами</t>
  </si>
  <si>
    <t>Проходи-ли проф-навчання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</si>
</sst>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.00\ _₴_-;\-* #,##0.00\ _₴_-;_-* &quot;-&quot;??\ _₴_-;_-@_-"/>
    <numFmt numFmtId="167" formatCode="_-* #,##0_р_._-;\-* #,##0_р_._-;_-* &quot;-&quot;_р_._-;_-@_-"/>
    <numFmt numFmtId="168" formatCode="_-* #,##0.00_р_._-;\-* #,##0.00_р_._-;_-* &quot;-&quot;??_р_._-;_-@_-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</font>
    <font>
      <sz val="13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45" fillId="0" borderId="0"/>
    <xf numFmtId="0" fontId="66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47" fillId="15" borderId="0" applyNumberFormat="0" applyBorder="0" applyAlignment="0" applyProtection="0"/>
    <xf numFmtId="0" fontId="47" fillId="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2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23" borderId="0" applyNumberFormat="0" applyBorder="0" applyAlignment="0" applyProtection="0"/>
    <xf numFmtId="0" fontId="48" fillId="32" borderId="0" applyNumberFormat="0" applyBorder="0" applyAlignment="0" applyProtection="0"/>
    <xf numFmtId="0" fontId="49" fillId="16" borderId="12" applyNumberFormat="0" applyAlignment="0" applyProtection="0"/>
    <xf numFmtId="0" fontId="50" fillId="29" borderId="13" applyNumberFormat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5" borderId="12" applyNumberFormat="0" applyAlignment="0" applyProtection="0"/>
    <xf numFmtId="0" fontId="57" fillId="0" borderId="17" applyNumberFormat="0" applyFill="0" applyAlignment="0" applyProtection="0"/>
    <xf numFmtId="0" fontId="58" fillId="17" borderId="0" applyNumberFormat="0" applyBorder="0" applyAlignment="0" applyProtection="0"/>
    <xf numFmtId="0" fontId="14" fillId="6" borderId="18" applyNumberFormat="0" applyFont="0" applyAlignment="0" applyProtection="0"/>
    <xf numFmtId="0" fontId="59" fillId="16" borderId="19" applyNumberFormat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59" fillId="37" borderId="19" applyNumberFormat="0" applyAlignment="0" applyProtection="0"/>
    <xf numFmtId="0" fontId="49" fillId="37" borderId="12" applyNumberFormat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58" fillId="38" borderId="0" applyNumberFormat="0" applyBorder="0" applyAlignment="0" applyProtection="0"/>
    <xf numFmtId="0" fontId="49" fillId="37" borderId="12" applyNumberFormat="0" applyAlignment="0" applyProtection="0"/>
    <xf numFmtId="0" fontId="64" fillId="0" borderId="20" applyNumberFormat="0" applyFill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39" borderId="18" applyNumberFormat="0" applyFont="0" applyAlignment="0" applyProtection="0"/>
    <xf numFmtId="0" fontId="14" fillId="39" borderId="18" applyNumberFormat="0" applyFont="0" applyAlignment="0" applyProtection="0"/>
    <xf numFmtId="0" fontId="59" fillId="37" borderId="19" applyNumberFormat="0" applyAlignment="0" applyProtection="0"/>
    <xf numFmtId="0" fontId="58" fillId="38" borderId="0" applyNumberFormat="0" applyBorder="0" applyAlignment="0" applyProtection="0"/>
    <xf numFmtId="0" fontId="66" fillId="0" borderId="0"/>
    <xf numFmtId="0" fontId="51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18" applyNumberFormat="0" applyFont="0" applyAlignment="0" applyProtection="0"/>
  </cellStyleXfs>
  <cellXfs count="143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2" fillId="0" borderId="0" xfId="7" applyFont="1" applyFill="1"/>
    <xf numFmtId="3" fontId="12" fillId="0" borderId="0" xfId="7" applyNumberFormat="1" applyFont="1" applyFill="1"/>
    <xf numFmtId="0" fontId="16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31" fillId="0" borderId="0" xfId="12" applyFont="1" applyFill="1" applyBorder="1" applyAlignment="1">
      <alignment vertical="top" wrapText="1"/>
    </xf>
    <xf numFmtId="0" fontId="22" fillId="0" borderId="0" xfId="12" applyFont="1" applyFill="1" applyBorder="1"/>
    <xf numFmtId="0" fontId="32" fillId="0" borderId="1" xfId="12" applyFont="1" applyFill="1" applyBorder="1" applyAlignment="1">
      <alignment horizontal="center" vertical="top"/>
    </xf>
    <xf numFmtId="0" fontId="32" fillId="0" borderId="0" xfId="12" applyFont="1" applyFill="1" applyBorder="1" applyAlignment="1">
      <alignment horizontal="center" vertical="top"/>
    </xf>
    <xf numFmtId="0" fontId="33" fillId="0" borderId="0" xfId="12" applyFont="1" applyFill="1" applyAlignment="1">
      <alignment vertical="top"/>
    </xf>
    <xf numFmtId="0" fontId="34" fillId="0" borderId="0" xfId="12" applyFont="1" applyFill="1" applyAlignment="1">
      <alignment horizontal="center" vertical="center" wrapText="1"/>
    </xf>
    <xf numFmtId="0" fontId="34" fillId="0" borderId="0" xfId="12" applyFont="1" applyFill="1" applyAlignment="1">
      <alignment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0" xfId="12" applyNumberFormat="1" applyFont="1" applyFill="1" applyAlignment="1">
      <alignment vertical="center"/>
    </xf>
    <xf numFmtId="0" fontId="29" fillId="0" borderId="0" xfId="12" applyFont="1" applyFill="1" applyAlignment="1">
      <alignment vertical="center"/>
    </xf>
    <xf numFmtId="3" fontId="26" fillId="0" borderId="6" xfId="12" applyNumberFormat="1" applyFont="1" applyFill="1" applyBorder="1" applyAlignment="1">
      <alignment horizontal="center" vertical="center"/>
    </xf>
    <xf numFmtId="3" fontId="26" fillId="0" borderId="0" xfId="12" applyNumberFormat="1" applyFont="1" applyFill="1"/>
    <xf numFmtId="0" fontId="26" fillId="0" borderId="0" xfId="12" applyFont="1" applyFill="1"/>
    <xf numFmtId="0" fontId="26" fillId="0" borderId="0" xfId="12" applyFont="1" applyFill="1" applyAlignment="1">
      <alignment horizontal="center" vertical="top"/>
    </xf>
    <xf numFmtId="0" fontId="27" fillId="0" borderId="0" xfId="12" applyFont="1" applyFill="1"/>
    <xf numFmtId="0" fontId="25" fillId="0" borderId="0" xfId="12" applyFont="1" applyFill="1"/>
    <xf numFmtId="0" fontId="33" fillId="0" borderId="0" xfId="12" applyFont="1" applyFill="1"/>
    <xf numFmtId="0" fontId="25" fillId="0" borderId="0" xfId="14" applyFont="1" applyFill="1"/>
    <xf numFmtId="0" fontId="36" fillId="0" borderId="0" xfId="12" applyFont="1" applyFill="1"/>
    <xf numFmtId="0" fontId="23" fillId="0" borderId="0" xfId="14" applyFont="1" applyFill="1"/>
    <xf numFmtId="0" fontId="39" fillId="0" borderId="0" xfId="12" applyFont="1" applyFill="1" applyBorder="1"/>
    <xf numFmtId="0" fontId="40" fillId="0" borderId="6" xfId="12" applyFont="1" applyFill="1" applyBorder="1" applyAlignment="1">
      <alignment horizontal="center" wrapText="1"/>
    </xf>
    <xf numFmtId="1" fontId="40" fillId="0" borderId="6" xfId="12" applyNumberFormat="1" applyFont="1" applyFill="1" applyBorder="1" applyAlignment="1">
      <alignment horizontal="center" wrapText="1"/>
    </xf>
    <xf numFmtId="0" fontId="40" fillId="0" borderId="0" xfId="12" applyFont="1" applyFill="1" applyAlignment="1">
      <alignment vertical="center" wrapText="1"/>
    </xf>
    <xf numFmtId="0" fontId="20" fillId="0" borderId="1" xfId="12" applyFont="1" applyFill="1" applyBorder="1" applyAlignment="1">
      <alignment vertical="top"/>
    </xf>
    <xf numFmtId="3" fontId="13" fillId="0" borderId="6" xfId="13" applyNumberFormat="1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164" fontId="44" fillId="0" borderId="6" xfId="7" applyNumberFormat="1" applyFont="1" applyFill="1" applyBorder="1" applyAlignment="1">
      <alignment horizontal="center" vertical="center" wrapText="1"/>
    </xf>
    <xf numFmtId="3" fontId="44" fillId="0" borderId="6" xfId="7" applyNumberFormat="1" applyFont="1" applyFill="1" applyBorder="1" applyAlignment="1">
      <alignment horizontal="center" vertical="center" wrapText="1"/>
    </xf>
    <xf numFmtId="1" fontId="2" fillId="0" borderId="6" xfId="17" applyNumberFormat="1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13" applyFont="1" applyFill="1" applyBorder="1" applyAlignment="1">
      <alignment horizontal="left" vertical="center"/>
    </xf>
    <xf numFmtId="1" fontId="4" fillId="0" borderId="6" xfId="17" applyNumberFormat="1" applyFont="1" applyFill="1" applyBorder="1" applyAlignment="1" applyProtection="1">
      <alignment horizontal="left" vertical="center" wrapText="1"/>
      <protection locked="0"/>
    </xf>
    <xf numFmtId="1" fontId="13" fillId="0" borderId="6" xfId="17" applyNumberFormat="1" applyFont="1" applyFill="1" applyBorder="1" applyAlignment="1" applyProtection="1">
      <alignment horizontal="left" vertical="center" wrapText="1"/>
      <protection locked="0"/>
    </xf>
    <xf numFmtId="165" fontId="6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46" fillId="0" borderId="6" xfId="15" applyNumberFormat="1" applyFont="1" applyFill="1" applyBorder="1" applyAlignment="1">
      <alignment horizontal="center"/>
    </xf>
    <xf numFmtId="3" fontId="46" fillId="0" borderId="6" xfId="15" applyNumberFormat="1" applyFont="1" applyFill="1" applyBorder="1" applyAlignment="1">
      <alignment horizontal="center" vertic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1" fontId="13" fillId="0" borderId="6" xfId="0" applyNumberFormat="1" applyFont="1" applyFill="1" applyBorder="1" applyAlignment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vertical="top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27" fillId="0" borderId="0" xfId="12" applyFont="1" applyFill="1"/>
    <xf numFmtId="0" fontId="33" fillId="0" borderId="0" xfId="12" applyFont="1" applyFill="1"/>
    <xf numFmtId="0" fontId="36" fillId="0" borderId="0" xfId="12" applyFont="1" applyFill="1"/>
    <xf numFmtId="1" fontId="40" fillId="0" borderId="6" xfId="12" applyNumberFormat="1" applyFont="1" applyFill="1" applyBorder="1" applyAlignment="1">
      <alignment horizontal="center" wrapText="1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0" fontId="1" fillId="0" borderId="0" xfId="7" applyFont="1"/>
    <xf numFmtId="0" fontId="4" fillId="0" borderId="6" xfId="8" applyFont="1" applyBorder="1" applyAlignment="1">
      <alignment horizontal="center"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/>
    </xf>
    <xf numFmtId="3" fontId="29" fillId="2" borderId="6" xfId="12" applyNumberFormat="1" applyFont="1" applyFill="1" applyBorder="1" applyAlignment="1">
      <alignment horizontal="center" vertical="center"/>
    </xf>
    <xf numFmtId="3" fontId="26" fillId="2" borderId="6" xfId="12" applyNumberFormat="1" applyFont="1" applyFill="1" applyBorder="1" applyAlignment="1">
      <alignment horizontal="center" vertical="center"/>
    </xf>
    <xf numFmtId="0" fontId="29" fillId="0" borderId="6" xfId="12" applyFont="1" applyFill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8" fillId="0" borderId="10" xfId="7" applyFont="1" applyBorder="1" applyAlignment="1">
      <alignment horizontal="left" vertical="center" wrapText="1"/>
    </xf>
    <xf numFmtId="0" fontId="15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9" fillId="0" borderId="10" xfId="12" applyFont="1" applyFill="1" applyBorder="1" applyAlignment="1">
      <alignment horizontal="left" vertical="center" wrapText="1"/>
    </xf>
    <xf numFmtId="0" fontId="37" fillId="0" borderId="0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20" fillId="0" borderId="0" xfId="12" applyFont="1" applyFill="1" applyBorder="1" applyAlignment="1">
      <alignment horizontal="center" vertical="top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0" fontId="37" fillId="0" borderId="0" xfId="12" applyFont="1" applyFill="1" applyBorder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>
      <alignment horizontal="center" vertical="top" wrapText="1"/>
    </xf>
    <xf numFmtId="0" fontId="24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top" wrapText="1"/>
    </xf>
    <xf numFmtId="0" fontId="0" fillId="0" borderId="1" xfId="0" applyBorder="1" applyAlignment="1"/>
    <xf numFmtId="1" fontId="67" fillId="0" borderId="0" xfId="6" applyNumberFormat="1" applyFont="1" applyFill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0" fillId="0" borderId="10" xfId="0" applyBorder="1" applyAlignment="1"/>
    <xf numFmtId="0" fontId="15" fillId="0" borderId="0" xfId="7" applyFont="1" applyFill="1" applyAlignment="1">
      <alignment horizontal="center" vertical="top" wrapText="1"/>
    </xf>
    <xf numFmtId="0" fontId="43" fillId="0" borderId="0" xfId="7" applyFont="1" applyFill="1" applyAlignment="1">
      <alignment horizontal="center" vertical="top" wrapText="1"/>
    </xf>
    <xf numFmtId="0" fontId="15" fillId="0" borderId="0" xfId="8" applyFont="1" applyFill="1" applyAlignment="1">
      <alignment horizontal="center" vertical="top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43">
    <cellStyle name=" 1" xfId="18"/>
    <cellStyle name="20% - Accent1" xfId="19"/>
    <cellStyle name="20% - Accent1 2" xfId="130"/>
    <cellStyle name="20% - Accent2" xfId="20"/>
    <cellStyle name="20% - Accent2 2" xfId="131"/>
    <cellStyle name="20% - Accent3" xfId="21"/>
    <cellStyle name="20% - Accent3 2" xfId="132"/>
    <cellStyle name="20% - Accent4" xfId="22"/>
    <cellStyle name="20% - Accent4 2" xfId="133"/>
    <cellStyle name="20% - Accent5" xfId="23"/>
    <cellStyle name="20% - Accent5 2" xfId="134"/>
    <cellStyle name="20% - Accent6" xfId="24"/>
    <cellStyle name="20% - Accent6 2" xfId="135"/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136"/>
    <cellStyle name="40% - Accent2" xfId="38"/>
    <cellStyle name="40% - Accent2 2" xfId="137"/>
    <cellStyle name="40% - Accent3" xfId="39"/>
    <cellStyle name="40% - Accent3 2" xfId="138"/>
    <cellStyle name="40% - Accent4" xfId="40"/>
    <cellStyle name="40% - Accent4 2" xfId="139"/>
    <cellStyle name="40% - Accent5" xfId="41"/>
    <cellStyle name="40% - Accent5 2" xfId="140"/>
    <cellStyle name="40% - Accent6" xfId="42"/>
    <cellStyle name="40% - Accent6 2" xfId="141"/>
    <cellStyle name="40% - Акцент1 2" xfId="43"/>
    <cellStyle name="40% - Акцент2 2" xfId="44"/>
    <cellStyle name="40% - Акцент3 2" xfId="45"/>
    <cellStyle name="40% - Акцент4 2" xfId="46"/>
    <cellStyle name="40% - Акцент5 2" xfId="47"/>
    <cellStyle name="40% - Акцент6 2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60% – Акцентування1" xfId="67"/>
    <cellStyle name="60% – Акцентування2" xfId="68"/>
    <cellStyle name="60% – Акцентування3" xfId="69"/>
    <cellStyle name="60% – Акцентування4" xfId="70"/>
    <cellStyle name="60% – Акцентування5" xfId="71"/>
    <cellStyle name="60% – Акцентування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heck Cell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te" xfId="91"/>
    <cellStyle name="Note 2" xfId="142"/>
    <cellStyle name="Output" xfId="92"/>
    <cellStyle name="Title" xfId="93"/>
    <cellStyle name="Total" xfId="94"/>
    <cellStyle name="Warning Text" xfId="95"/>
    <cellStyle name="Акцент1 2" xfId="96"/>
    <cellStyle name="Акцент2 2" xfId="97"/>
    <cellStyle name="Акцент3 2" xfId="98"/>
    <cellStyle name="Акцент4 2" xfId="99"/>
    <cellStyle name="Акцент5 2" xfId="100"/>
    <cellStyle name="Акцент6 2" xfId="101"/>
    <cellStyle name="Акцентування1" xfId="102"/>
    <cellStyle name="Акцентування2" xfId="103"/>
    <cellStyle name="Акцентування3" xfId="104"/>
    <cellStyle name="Акцентування4" xfId="105"/>
    <cellStyle name="Акцентування5" xfId="106"/>
    <cellStyle name="Акцентування6" xfId="107"/>
    <cellStyle name="Вывод 2" xfId="108"/>
    <cellStyle name="Вычисление 2" xfId="109"/>
    <cellStyle name="Заголовок 1 2" xfId="110"/>
    <cellStyle name="Заголовок 2 2" xfId="111"/>
    <cellStyle name="Заголовок 3 2" xfId="112"/>
    <cellStyle name="Заголовок 4 2" xfId="113"/>
    <cellStyle name="Звичайний 2 3" xfId="11"/>
    <cellStyle name="Звичайний 3 2" xfId="4"/>
    <cellStyle name="Итог 2" xfId="114"/>
    <cellStyle name="Нейтральный 2" xfId="115"/>
    <cellStyle name="Обчислення" xfId="116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7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Підсумок" xfId="117"/>
    <cellStyle name="Плохой 2" xfId="118"/>
    <cellStyle name="Поганий" xfId="119"/>
    <cellStyle name="Пояснение 2" xfId="120"/>
    <cellStyle name="Примечание 2" xfId="121"/>
    <cellStyle name="Примітка" xfId="122"/>
    <cellStyle name="Результат" xfId="123"/>
    <cellStyle name="Середній" xfId="124"/>
    <cellStyle name="Стиль 1" xfId="125"/>
    <cellStyle name="Текст пояснення" xfId="126"/>
    <cellStyle name="Тысячи [0]_Анализ" xfId="127"/>
    <cellStyle name="Тысячи_Анализ" xfId="128"/>
    <cellStyle name="ФинᎰнсовый_Лист1 (3)_1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0;&#1058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0;&#1058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2;&#1055;&#105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2;&#1055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1;&#1082;&#1072;&#1095;&#1110;%20&#1088;&#1072;&#1081;&#1086;&#1085;&#108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4;&#1086;&#1083;&#1086;&#1076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4;&#1086;&#1083;&#1086;&#1076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78;&#1110;&#1085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78;&#1110;&#1085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9;&#1077;&#1083;&#10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9;&#1077;&#1083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2;&#1074;&#1086;&#1090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2;&#1074;&#1086;&#1090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110;&#1085;&#1074;&#1072;&#1083;&#1110;&#1076;&#108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110;&#1085;&#1074;&#1072;&#1083;&#1110;&#1076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D9">
            <v>0</v>
          </cell>
          <cell r="G9">
            <v>0</v>
          </cell>
          <cell r="J9">
            <v>1</v>
          </cell>
          <cell r="K9">
            <v>1</v>
          </cell>
          <cell r="L9">
            <v>0</v>
          </cell>
        </row>
        <row r="10">
          <cell r="D10">
            <v>0</v>
          </cell>
          <cell r="G10">
            <v>0</v>
          </cell>
          <cell r="J10">
            <v>6</v>
          </cell>
          <cell r="K10">
            <v>6</v>
          </cell>
          <cell r="L10">
            <v>0</v>
          </cell>
        </row>
        <row r="11">
          <cell r="D11">
            <v>1</v>
          </cell>
          <cell r="G11">
            <v>0</v>
          </cell>
          <cell r="J11">
            <v>17</v>
          </cell>
          <cell r="K11">
            <v>13</v>
          </cell>
          <cell r="L11">
            <v>1</v>
          </cell>
        </row>
        <row r="12">
          <cell r="D12">
            <v>0</v>
          </cell>
          <cell r="G12">
            <v>0</v>
          </cell>
          <cell r="J12">
            <v>4</v>
          </cell>
          <cell r="K12">
            <v>3</v>
          </cell>
          <cell r="L12">
            <v>0</v>
          </cell>
        </row>
        <row r="13">
          <cell r="D13">
            <v>1</v>
          </cell>
          <cell r="G13">
            <v>0</v>
          </cell>
          <cell r="J13">
            <v>9</v>
          </cell>
          <cell r="K13">
            <v>8</v>
          </cell>
          <cell r="L13">
            <v>0</v>
          </cell>
        </row>
        <row r="14">
          <cell r="D14">
            <v>0</v>
          </cell>
          <cell r="G14">
            <v>0</v>
          </cell>
          <cell r="J14">
            <v>7</v>
          </cell>
          <cell r="K14">
            <v>5</v>
          </cell>
          <cell r="L14">
            <v>0</v>
          </cell>
        </row>
        <row r="15">
          <cell r="D15">
            <v>0</v>
          </cell>
          <cell r="G15">
            <v>0</v>
          </cell>
          <cell r="J15">
            <v>4</v>
          </cell>
          <cell r="K15">
            <v>2</v>
          </cell>
          <cell r="L15">
            <v>0</v>
          </cell>
        </row>
        <row r="16">
          <cell r="D16">
            <v>0</v>
          </cell>
          <cell r="G16">
            <v>0</v>
          </cell>
          <cell r="J16">
            <v>1</v>
          </cell>
          <cell r="K16">
            <v>1</v>
          </cell>
          <cell r="L16">
            <v>0</v>
          </cell>
        </row>
        <row r="17">
          <cell r="D17">
            <v>0</v>
          </cell>
          <cell r="G17">
            <v>0</v>
          </cell>
          <cell r="J17">
            <v>4</v>
          </cell>
          <cell r="K17">
            <v>2</v>
          </cell>
          <cell r="L17">
            <v>0</v>
          </cell>
        </row>
        <row r="18">
          <cell r="D18">
            <v>0</v>
          </cell>
          <cell r="G18">
            <v>0</v>
          </cell>
          <cell r="J18">
            <v>1</v>
          </cell>
          <cell r="K18">
            <v>1</v>
          </cell>
          <cell r="L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1</v>
          </cell>
          <cell r="G20">
            <v>0</v>
          </cell>
          <cell r="J20">
            <v>9</v>
          </cell>
          <cell r="K20">
            <v>9</v>
          </cell>
          <cell r="L20">
            <v>0</v>
          </cell>
        </row>
        <row r="21">
          <cell r="D21">
            <v>0</v>
          </cell>
          <cell r="G21">
            <v>0</v>
          </cell>
          <cell r="J21">
            <v>4</v>
          </cell>
          <cell r="K21">
            <v>4</v>
          </cell>
          <cell r="L21">
            <v>0</v>
          </cell>
        </row>
        <row r="22">
          <cell r="D22">
            <v>0</v>
          </cell>
          <cell r="G22">
            <v>0</v>
          </cell>
          <cell r="J22">
            <v>1</v>
          </cell>
          <cell r="K22">
            <v>1</v>
          </cell>
          <cell r="L22">
            <v>0</v>
          </cell>
        </row>
        <row r="23">
          <cell r="D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G25">
            <v>0</v>
          </cell>
          <cell r="J25">
            <v>1</v>
          </cell>
          <cell r="K25">
            <v>0</v>
          </cell>
          <cell r="L25">
            <v>0</v>
          </cell>
        </row>
        <row r="26">
          <cell r="D26">
            <v>0</v>
          </cell>
          <cell r="G26">
            <v>0</v>
          </cell>
          <cell r="J26">
            <v>2</v>
          </cell>
          <cell r="K26">
            <v>2</v>
          </cell>
          <cell r="L26">
            <v>0</v>
          </cell>
        </row>
        <row r="27">
          <cell r="D27">
            <v>2</v>
          </cell>
          <cell r="G27">
            <v>0</v>
          </cell>
          <cell r="J27">
            <v>271</v>
          </cell>
          <cell r="K27">
            <v>208</v>
          </cell>
          <cell r="L27">
            <v>3</v>
          </cell>
        </row>
        <row r="28">
          <cell r="D28">
            <v>0</v>
          </cell>
          <cell r="G28">
            <v>0</v>
          </cell>
          <cell r="J28">
            <v>57</v>
          </cell>
          <cell r="K28">
            <v>14</v>
          </cell>
          <cell r="L28">
            <v>0</v>
          </cell>
        </row>
        <row r="29">
          <cell r="D29">
            <v>1</v>
          </cell>
          <cell r="G29">
            <v>0</v>
          </cell>
          <cell r="J29">
            <v>36</v>
          </cell>
          <cell r="K29">
            <v>27</v>
          </cell>
          <cell r="L2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О-1"/>
    </sheetNames>
    <sheetDataSet>
      <sheetData sheetId="0">
        <row r="10">
          <cell r="B10">
            <v>19</v>
          </cell>
          <cell r="E10">
            <v>1</v>
          </cell>
          <cell r="J10">
            <v>0</v>
          </cell>
          <cell r="N10">
            <v>0</v>
          </cell>
          <cell r="O10">
            <v>0</v>
          </cell>
          <cell r="P10">
            <v>10</v>
          </cell>
          <cell r="Q10">
            <v>10</v>
          </cell>
        </row>
        <row r="11">
          <cell r="B11">
            <v>18</v>
          </cell>
          <cell r="E11">
            <v>5</v>
          </cell>
          <cell r="J11">
            <v>0</v>
          </cell>
          <cell r="N11">
            <v>0</v>
          </cell>
          <cell r="O11">
            <v>1</v>
          </cell>
          <cell r="P11">
            <v>7</v>
          </cell>
          <cell r="Q11">
            <v>7</v>
          </cell>
        </row>
        <row r="12">
          <cell r="B12">
            <v>20</v>
          </cell>
          <cell r="E12">
            <v>4</v>
          </cell>
          <cell r="J12">
            <v>0</v>
          </cell>
          <cell r="N12">
            <v>0</v>
          </cell>
          <cell r="O12">
            <v>0</v>
          </cell>
          <cell r="P12">
            <v>6</v>
          </cell>
          <cell r="Q12">
            <v>6</v>
          </cell>
        </row>
        <row r="13">
          <cell r="B13">
            <v>19</v>
          </cell>
          <cell r="E13">
            <v>4</v>
          </cell>
          <cell r="J13">
            <v>1</v>
          </cell>
          <cell r="N13">
            <v>0</v>
          </cell>
          <cell r="O13">
            <v>0</v>
          </cell>
          <cell r="P13">
            <v>4</v>
          </cell>
          <cell r="Q13">
            <v>4</v>
          </cell>
        </row>
        <row r="14">
          <cell r="B14">
            <v>20</v>
          </cell>
          <cell r="E14">
            <v>7</v>
          </cell>
          <cell r="J14">
            <v>0</v>
          </cell>
          <cell r="N14">
            <v>0</v>
          </cell>
          <cell r="O14">
            <v>0</v>
          </cell>
          <cell r="P14">
            <v>8</v>
          </cell>
          <cell r="Q14">
            <v>8</v>
          </cell>
        </row>
        <row r="15">
          <cell r="B15">
            <v>10</v>
          </cell>
          <cell r="E15">
            <v>0</v>
          </cell>
          <cell r="J15">
            <v>0</v>
          </cell>
          <cell r="N15">
            <v>0</v>
          </cell>
          <cell r="O15">
            <v>0</v>
          </cell>
          <cell r="P15">
            <v>3</v>
          </cell>
          <cell r="Q15">
            <v>3</v>
          </cell>
        </row>
        <row r="16">
          <cell r="B16">
            <v>5</v>
          </cell>
          <cell r="E16">
            <v>1</v>
          </cell>
          <cell r="J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</row>
        <row r="17">
          <cell r="B17">
            <v>1</v>
          </cell>
          <cell r="E17">
            <v>1</v>
          </cell>
          <cell r="J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>
            <v>5</v>
          </cell>
          <cell r="E18">
            <v>0</v>
          </cell>
          <cell r="J18">
            <v>0</v>
          </cell>
          <cell r="N18">
            <v>1</v>
          </cell>
          <cell r="O18">
            <v>0</v>
          </cell>
          <cell r="P18">
            <v>4</v>
          </cell>
          <cell r="Q18">
            <v>4</v>
          </cell>
        </row>
        <row r="19">
          <cell r="B19">
            <v>3</v>
          </cell>
          <cell r="E19">
            <v>0</v>
          </cell>
          <cell r="J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>
            <v>0</v>
          </cell>
          <cell r="E20">
            <v>0</v>
          </cell>
          <cell r="J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>
            <v>16</v>
          </cell>
          <cell r="E21">
            <v>3</v>
          </cell>
          <cell r="J21">
            <v>0</v>
          </cell>
          <cell r="N21">
            <v>0</v>
          </cell>
          <cell r="O21">
            <v>0</v>
          </cell>
          <cell r="P21">
            <v>7</v>
          </cell>
          <cell r="Q21">
            <v>7</v>
          </cell>
        </row>
        <row r="22">
          <cell r="B22">
            <v>4</v>
          </cell>
          <cell r="E22">
            <v>0</v>
          </cell>
          <cell r="J22">
            <v>0</v>
          </cell>
          <cell r="N22">
            <v>0</v>
          </cell>
          <cell r="O22">
            <v>0</v>
          </cell>
          <cell r="P22">
            <v>4</v>
          </cell>
          <cell r="Q22">
            <v>4</v>
          </cell>
        </row>
        <row r="23">
          <cell r="B23">
            <v>0</v>
          </cell>
          <cell r="E23">
            <v>0</v>
          </cell>
          <cell r="J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B24">
            <v>6</v>
          </cell>
          <cell r="E24">
            <v>1</v>
          </cell>
          <cell r="J24">
            <v>0</v>
          </cell>
          <cell r="N24">
            <v>0</v>
          </cell>
          <cell r="O24">
            <v>0</v>
          </cell>
          <cell r="P24">
            <v>2</v>
          </cell>
          <cell r="Q24">
            <v>2</v>
          </cell>
        </row>
        <row r="25">
          <cell r="B25">
            <v>0</v>
          </cell>
          <cell r="E25">
            <v>0</v>
          </cell>
          <cell r="J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B26">
            <v>13</v>
          </cell>
          <cell r="E26">
            <v>5</v>
          </cell>
          <cell r="J26">
            <v>0</v>
          </cell>
          <cell r="N26">
            <v>0</v>
          </cell>
          <cell r="O26">
            <v>1</v>
          </cell>
          <cell r="P26">
            <v>3</v>
          </cell>
          <cell r="Q26">
            <v>1</v>
          </cell>
        </row>
        <row r="27">
          <cell r="B27">
            <v>2</v>
          </cell>
          <cell r="E27">
            <v>1</v>
          </cell>
          <cell r="J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>
            <v>323</v>
          </cell>
          <cell r="E28">
            <v>66</v>
          </cell>
          <cell r="J28">
            <v>4</v>
          </cell>
          <cell r="N28">
            <v>0</v>
          </cell>
          <cell r="O28">
            <v>0</v>
          </cell>
          <cell r="P28">
            <v>130</v>
          </cell>
          <cell r="Q28">
            <v>112</v>
          </cell>
        </row>
        <row r="29">
          <cell r="B29">
            <v>32</v>
          </cell>
          <cell r="E29">
            <v>9</v>
          </cell>
          <cell r="J29">
            <v>0</v>
          </cell>
          <cell r="N29">
            <v>0</v>
          </cell>
          <cell r="O29">
            <v>0</v>
          </cell>
          <cell r="P29">
            <v>13</v>
          </cell>
          <cell r="Q29">
            <v>12</v>
          </cell>
        </row>
        <row r="30">
          <cell r="B30">
            <v>42</v>
          </cell>
          <cell r="E30">
            <v>8</v>
          </cell>
          <cell r="J30">
            <v>1</v>
          </cell>
          <cell r="N30">
            <v>0</v>
          </cell>
          <cell r="O30">
            <v>0</v>
          </cell>
          <cell r="P30">
            <v>17</v>
          </cell>
          <cell r="Q30">
            <v>17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7"/>
    </sheetNames>
    <sheetDataSet>
      <sheetData sheetId="0">
        <row r="9">
          <cell r="D9">
            <v>0</v>
          </cell>
          <cell r="G9">
            <v>0</v>
          </cell>
          <cell r="J9">
            <v>2</v>
          </cell>
          <cell r="K9">
            <v>1</v>
          </cell>
          <cell r="L9">
            <v>0</v>
          </cell>
        </row>
        <row r="10">
          <cell r="D10">
            <v>0</v>
          </cell>
          <cell r="G10">
            <v>0</v>
          </cell>
          <cell r="J10">
            <v>2</v>
          </cell>
          <cell r="K10">
            <v>0</v>
          </cell>
          <cell r="L10">
            <v>0</v>
          </cell>
        </row>
        <row r="11">
          <cell r="D11">
            <v>0</v>
          </cell>
          <cell r="G11">
            <v>0</v>
          </cell>
          <cell r="J11">
            <v>4</v>
          </cell>
          <cell r="K11">
            <v>3</v>
          </cell>
          <cell r="L11">
            <v>0</v>
          </cell>
        </row>
        <row r="12">
          <cell r="D12">
            <v>0</v>
          </cell>
          <cell r="G12">
            <v>0</v>
          </cell>
          <cell r="J12">
            <v>2</v>
          </cell>
          <cell r="K12">
            <v>1</v>
          </cell>
          <cell r="L12">
            <v>0</v>
          </cell>
        </row>
        <row r="13">
          <cell r="D13">
            <v>0</v>
          </cell>
          <cell r="G13">
            <v>0</v>
          </cell>
          <cell r="J13">
            <v>4</v>
          </cell>
          <cell r="K13">
            <v>3</v>
          </cell>
          <cell r="L13">
            <v>0</v>
          </cell>
        </row>
        <row r="14">
          <cell r="D14">
            <v>0</v>
          </cell>
          <cell r="G14">
            <v>0</v>
          </cell>
          <cell r="J14">
            <v>4</v>
          </cell>
          <cell r="K14">
            <v>4</v>
          </cell>
          <cell r="L14">
            <v>0</v>
          </cell>
        </row>
        <row r="15">
          <cell r="D15">
            <v>0</v>
          </cell>
          <cell r="G15">
            <v>0</v>
          </cell>
          <cell r="J15">
            <v>2</v>
          </cell>
          <cell r="K15">
            <v>1</v>
          </cell>
          <cell r="L15">
            <v>0</v>
          </cell>
        </row>
        <row r="16">
          <cell r="D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G17">
            <v>0</v>
          </cell>
          <cell r="J17">
            <v>1</v>
          </cell>
          <cell r="K17">
            <v>0</v>
          </cell>
          <cell r="L17">
            <v>0</v>
          </cell>
        </row>
        <row r="18">
          <cell r="D18">
            <v>0</v>
          </cell>
          <cell r="G18">
            <v>0</v>
          </cell>
          <cell r="J18">
            <v>3</v>
          </cell>
          <cell r="K18">
            <v>3</v>
          </cell>
          <cell r="L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G20">
            <v>0</v>
          </cell>
          <cell r="J20">
            <v>5</v>
          </cell>
          <cell r="K20">
            <v>3</v>
          </cell>
          <cell r="L20">
            <v>0</v>
          </cell>
        </row>
        <row r="21">
          <cell r="D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G24">
            <v>0</v>
          </cell>
          <cell r="J24">
            <v>2</v>
          </cell>
          <cell r="K24">
            <v>1</v>
          </cell>
          <cell r="L24">
            <v>0</v>
          </cell>
        </row>
        <row r="25">
          <cell r="D25">
            <v>0</v>
          </cell>
          <cell r="G25">
            <v>0</v>
          </cell>
          <cell r="J25">
            <v>2</v>
          </cell>
          <cell r="K25">
            <v>1</v>
          </cell>
          <cell r="L25">
            <v>0</v>
          </cell>
        </row>
        <row r="26">
          <cell r="D26">
            <v>0</v>
          </cell>
          <cell r="G26">
            <v>0</v>
          </cell>
          <cell r="J26">
            <v>1</v>
          </cell>
          <cell r="K26">
            <v>1</v>
          </cell>
          <cell r="L26">
            <v>0</v>
          </cell>
        </row>
        <row r="27">
          <cell r="D27">
            <v>0</v>
          </cell>
          <cell r="G27">
            <v>0</v>
          </cell>
          <cell r="J27">
            <v>84</v>
          </cell>
          <cell r="K27">
            <v>37</v>
          </cell>
          <cell r="L27">
            <v>3</v>
          </cell>
        </row>
        <row r="28">
          <cell r="D28">
            <v>0</v>
          </cell>
          <cell r="G28">
            <v>0</v>
          </cell>
          <cell r="J28">
            <v>17</v>
          </cell>
          <cell r="K28">
            <v>3</v>
          </cell>
          <cell r="L28">
            <v>0</v>
          </cell>
        </row>
        <row r="29">
          <cell r="D29">
            <v>1</v>
          </cell>
          <cell r="G29">
            <v>0</v>
          </cell>
          <cell r="J29">
            <v>13</v>
          </cell>
          <cell r="K29">
            <v>8</v>
          </cell>
          <cell r="L29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1"/>
    </sheetNames>
    <sheetDataSet>
      <sheetData sheetId="0">
        <row r="10">
          <cell r="B10">
            <v>7</v>
          </cell>
          <cell r="E10">
            <v>0</v>
          </cell>
          <cell r="N10">
            <v>0</v>
          </cell>
          <cell r="R10">
            <v>0</v>
          </cell>
          <cell r="S10">
            <v>0</v>
          </cell>
          <cell r="T10">
            <v>1</v>
          </cell>
          <cell r="U10">
            <v>1</v>
          </cell>
        </row>
        <row r="11">
          <cell r="B11">
            <v>1</v>
          </cell>
          <cell r="E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3</v>
          </cell>
          <cell r="E12">
            <v>2</v>
          </cell>
          <cell r="N12">
            <v>0</v>
          </cell>
          <cell r="R12">
            <v>0</v>
          </cell>
          <cell r="S12">
            <v>0</v>
          </cell>
          <cell r="T12">
            <v>1</v>
          </cell>
          <cell r="U12">
            <v>1</v>
          </cell>
        </row>
        <row r="13">
          <cell r="B13">
            <v>4</v>
          </cell>
          <cell r="E13">
            <v>0</v>
          </cell>
          <cell r="N13">
            <v>0</v>
          </cell>
          <cell r="R13">
            <v>0</v>
          </cell>
          <cell r="S13">
            <v>0</v>
          </cell>
          <cell r="T13">
            <v>2</v>
          </cell>
          <cell r="U13">
            <v>0</v>
          </cell>
        </row>
        <row r="14">
          <cell r="B14">
            <v>6</v>
          </cell>
          <cell r="E14">
            <v>1</v>
          </cell>
          <cell r="N14">
            <v>0</v>
          </cell>
          <cell r="R14">
            <v>1</v>
          </cell>
          <cell r="S14">
            <v>0</v>
          </cell>
          <cell r="T14">
            <v>2</v>
          </cell>
          <cell r="U14">
            <v>1</v>
          </cell>
        </row>
        <row r="15">
          <cell r="B15">
            <v>6</v>
          </cell>
          <cell r="E15">
            <v>0</v>
          </cell>
          <cell r="N15">
            <v>0</v>
          </cell>
          <cell r="R15">
            <v>0</v>
          </cell>
          <cell r="S15">
            <v>0</v>
          </cell>
          <cell r="T15">
            <v>3</v>
          </cell>
          <cell r="U15">
            <v>1</v>
          </cell>
        </row>
        <row r="16">
          <cell r="B16">
            <v>4</v>
          </cell>
          <cell r="E16">
            <v>0</v>
          </cell>
          <cell r="N16">
            <v>0</v>
          </cell>
          <cell r="R16">
            <v>0</v>
          </cell>
          <cell r="S16">
            <v>0</v>
          </cell>
          <cell r="T16">
            <v>1</v>
          </cell>
          <cell r="U16">
            <v>1</v>
          </cell>
        </row>
        <row r="17">
          <cell r="B17">
            <v>2</v>
          </cell>
          <cell r="E17">
            <v>2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3</v>
          </cell>
          <cell r="E18">
            <v>1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4</v>
          </cell>
          <cell r="E19">
            <v>2</v>
          </cell>
          <cell r="N19">
            <v>0</v>
          </cell>
          <cell r="R19">
            <v>0</v>
          </cell>
          <cell r="S19">
            <v>0</v>
          </cell>
          <cell r="T19">
            <v>2</v>
          </cell>
          <cell r="U19">
            <v>1</v>
          </cell>
        </row>
        <row r="20">
          <cell r="B20">
            <v>2</v>
          </cell>
          <cell r="E20">
            <v>0</v>
          </cell>
          <cell r="N20">
            <v>0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</row>
        <row r="21">
          <cell r="B21">
            <v>10</v>
          </cell>
          <cell r="E21">
            <v>5</v>
          </cell>
          <cell r="N21">
            <v>1</v>
          </cell>
          <cell r="R21">
            <v>0</v>
          </cell>
          <cell r="S21">
            <v>0</v>
          </cell>
          <cell r="T21">
            <v>2</v>
          </cell>
          <cell r="U21">
            <v>1</v>
          </cell>
        </row>
        <row r="22">
          <cell r="B22">
            <v>1</v>
          </cell>
          <cell r="E22">
            <v>0</v>
          </cell>
          <cell r="N22">
            <v>0</v>
          </cell>
          <cell r="R22">
            <v>0</v>
          </cell>
          <cell r="S22">
            <v>0</v>
          </cell>
          <cell r="T22">
            <v>1</v>
          </cell>
          <cell r="U22">
            <v>0</v>
          </cell>
        </row>
        <row r="23">
          <cell r="B23">
            <v>2</v>
          </cell>
          <cell r="E23">
            <v>0</v>
          </cell>
          <cell r="N23">
            <v>0</v>
          </cell>
          <cell r="R23">
            <v>0</v>
          </cell>
          <cell r="S23">
            <v>0</v>
          </cell>
          <cell r="T23">
            <v>1</v>
          </cell>
          <cell r="U23">
            <v>1</v>
          </cell>
        </row>
        <row r="24">
          <cell r="B24">
            <v>6</v>
          </cell>
          <cell r="E24">
            <v>3</v>
          </cell>
          <cell r="N24">
            <v>0</v>
          </cell>
          <cell r="R24">
            <v>0</v>
          </cell>
          <cell r="S24">
            <v>0</v>
          </cell>
          <cell r="T24">
            <v>2</v>
          </cell>
          <cell r="U24">
            <v>2</v>
          </cell>
        </row>
        <row r="25">
          <cell r="B25">
            <v>7</v>
          </cell>
          <cell r="E25">
            <v>4</v>
          </cell>
          <cell r="N25">
            <v>0</v>
          </cell>
          <cell r="R25">
            <v>0</v>
          </cell>
          <cell r="S25">
            <v>2</v>
          </cell>
          <cell r="T25">
            <v>3</v>
          </cell>
          <cell r="U25">
            <v>3</v>
          </cell>
        </row>
        <row r="26">
          <cell r="B26">
            <v>4</v>
          </cell>
          <cell r="E26">
            <v>1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2</v>
          </cell>
          <cell r="E27">
            <v>0</v>
          </cell>
          <cell r="N27">
            <v>0</v>
          </cell>
          <cell r="R27">
            <v>1</v>
          </cell>
          <cell r="S27">
            <v>0</v>
          </cell>
          <cell r="T27">
            <v>2</v>
          </cell>
          <cell r="U27">
            <v>2</v>
          </cell>
        </row>
        <row r="28">
          <cell r="B28">
            <v>68</v>
          </cell>
          <cell r="E28">
            <v>17</v>
          </cell>
          <cell r="N28">
            <v>4</v>
          </cell>
          <cell r="R28">
            <v>0</v>
          </cell>
          <cell r="S28">
            <v>0</v>
          </cell>
          <cell r="T28">
            <v>18</v>
          </cell>
          <cell r="U28">
            <v>14</v>
          </cell>
        </row>
        <row r="29">
          <cell r="B29">
            <v>6</v>
          </cell>
          <cell r="E29">
            <v>1</v>
          </cell>
          <cell r="N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</row>
        <row r="30">
          <cell r="B30">
            <v>20</v>
          </cell>
          <cell r="E30">
            <v>8</v>
          </cell>
          <cell r="N30">
            <v>1</v>
          </cell>
          <cell r="R30">
            <v>0</v>
          </cell>
          <cell r="S30">
            <v>0</v>
          </cell>
          <cell r="T30">
            <v>4</v>
          </cell>
          <cell r="U30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я"/>
    </sheetNames>
    <sheetDataSet>
      <sheetData sheetId="0">
        <row r="12">
          <cell r="I12">
            <v>1132</v>
          </cell>
          <cell r="J12">
            <v>15</v>
          </cell>
          <cell r="L12">
            <v>143</v>
          </cell>
          <cell r="N12">
            <v>179</v>
          </cell>
          <cell r="P12">
            <v>251</v>
          </cell>
          <cell r="AD12">
            <v>356</v>
          </cell>
          <cell r="AL12">
            <v>304</v>
          </cell>
          <cell r="AM12">
            <v>0</v>
          </cell>
          <cell r="AO12">
            <v>24</v>
          </cell>
          <cell r="AQ12">
            <v>43</v>
          </cell>
          <cell r="AS12">
            <v>58</v>
          </cell>
        </row>
        <row r="13">
          <cell r="I13">
            <v>565</v>
          </cell>
          <cell r="J13">
            <v>8</v>
          </cell>
          <cell r="L13">
            <v>42</v>
          </cell>
          <cell r="N13">
            <v>64</v>
          </cell>
          <cell r="P13">
            <v>116</v>
          </cell>
          <cell r="AD13">
            <v>173</v>
          </cell>
          <cell r="AL13">
            <v>186</v>
          </cell>
          <cell r="AM13">
            <v>1</v>
          </cell>
          <cell r="AO13">
            <v>11</v>
          </cell>
          <cell r="AQ13">
            <v>15</v>
          </cell>
          <cell r="AS13">
            <v>25</v>
          </cell>
        </row>
        <row r="14">
          <cell r="I14">
            <v>524</v>
          </cell>
          <cell r="J14">
            <v>7</v>
          </cell>
          <cell r="L14">
            <v>44</v>
          </cell>
          <cell r="N14">
            <v>64</v>
          </cell>
          <cell r="P14">
            <v>104</v>
          </cell>
          <cell r="AD14">
            <v>144</v>
          </cell>
          <cell r="AL14">
            <v>215</v>
          </cell>
          <cell r="AM14">
            <v>2</v>
          </cell>
          <cell r="AO14">
            <v>15</v>
          </cell>
          <cell r="AQ14">
            <v>24</v>
          </cell>
          <cell r="AS14">
            <v>36</v>
          </cell>
        </row>
        <row r="15">
          <cell r="I15">
            <v>929</v>
          </cell>
          <cell r="J15">
            <v>12</v>
          </cell>
          <cell r="L15">
            <v>76</v>
          </cell>
          <cell r="N15">
            <v>99</v>
          </cell>
          <cell r="P15">
            <v>192</v>
          </cell>
          <cell r="AD15">
            <v>234</v>
          </cell>
          <cell r="AL15">
            <v>309</v>
          </cell>
          <cell r="AM15">
            <v>2</v>
          </cell>
          <cell r="AO15">
            <v>12</v>
          </cell>
          <cell r="AQ15">
            <v>22</v>
          </cell>
          <cell r="AS15">
            <v>64</v>
          </cell>
        </row>
        <row r="16">
          <cell r="I16">
            <v>534</v>
          </cell>
          <cell r="J16">
            <v>9</v>
          </cell>
          <cell r="L16">
            <v>51</v>
          </cell>
          <cell r="N16">
            <v>88</v>
          </cell>
          <cell r="P16">
            <v>140</v>
          </cell>
          <cell r="AD16">
            <v>162</v>
          </cell>
          <cell r="AL16">
            <v>202</v>
          </cell>
          <cell r="AM16">
            <v>4</v>
          </cell>
          <cell r="AO16">
            <v>9</v>
          </cell>
          <cell r="AQ16">
            <v>20</v>
          </cell>
          <cell r="AS16">
            <v>39</v>
          </cell>
        </row>
        <row r="17">
          <cell r="I17">
            <v>660</v>
          </cell>
          <cell r="J17">
            <v>6</v>
          </cell>
          <cell r="L17">
            <v>50</v>
          </cell>
          <cell r="N17">
            <v>104</v>
          </cell>
          <cell r="P17">
            <v>131</v>
          </cell>
          <cell r="AD17">
            <v>160</v>
          </cell>
          <cell r="AL17">
            <v>234</v>
          </cell>
          <cell r="AM17">
            <v>2</v>
          </cell>
          <cell r="AO17">
            <v>16</v>
          </cell>
          <cell r="AQ17">
            <v>25</v>
          </cell>
          <cell r="AS17">
            <v>38</v>
          </cell>
        </row>
        <row r="18">
          <cell r="I18">
            <v>353</v>
          </cell>
          <cell r="J18">
            <v>2</v>
          </cell>
          <cell r="L18">
            <v>11</v>
          </cell>
          <cell r="N18">
            <v>30</v>
          </cell>
          <cell r="P18">
            <v>52</v>
          </cell>
          <cell r="AD18">
            <v>72</v>
          </cell>
          <cell r="AL18">
            <v>171</v>
          </cell>
          <cell r="AM18">
            <v>1</v>
          </cell>
          <cell r="AO18">
            <v>4</v>
          </cell>
          <cell r="AQ18">
            <v>8</v>
          </cell>
          <cell r="AS18">
            <v>23</v>
          </cell>
        </row>
        <row r="19">
          <cell r="I19">
            <v>639</v>
          </cell>
          <cell r="J19">
            <v>16</v>
          </cell>
          <cell r="L19">
            <v>62</v>
          </cell>
          <cell r="N19">
            <v>105</v>
          </cell>
          <cell r="P19">
            <v>144</v>
          </cell>
          <cell r="AD19">
            <v>212</v>
          </cell>
          <cell r="AL19">
            <v>207</v>
          </cell>
          <cell r="AM19">
            <v>2</v>
          </cell>
          <cell r="AO19">
            <v>8</v>
          </cell>
          <cell r="AQ19">
            <v>25</v>
          </cell>
          <cell r="AS19">
            <v>38</v>
          </cell>
        </row>
        <row r="20">
          <cell r="I20">
            <v>372</v>
          </cell>
          <cell r="J20">
            <v>4</v>
          </cell>
          <cell r="L20">
            <v>52</v>
          </cell>
          <cell r="N20">
            <v>60</v>
          </cell>
          <cell r="P20">
            <v>86</v>
          </cell>
          <cell r="AD20">
            <v>108</v>
          </cell>
          <cell r="AL20">
            <v>119</v>
          </cell>
          <cell r="AM20">
            <v>1</v>
          </cell>
          <cell r="AO20">
            <v>13</v>
          </cell>
          <cell r="AQ20">
            <v>17</v>
          </cell>
          <cell r="AS20">
            <v>25</v>
          </cell>
        </row>
        <row r="21">
          <cell r="I21">
            <v>726</v>
          </cell>
          <cell r="J21">
            <v>7</v>
          </cell>
          <cell r="L21">
            <v>69</v>
          </cell>
          <cell r="N21">
            <v>126</v>
          </cell>
          <cell r="P21">
            <v>150</v>
          </cell>
          <cell r="AD21">
            <v>166</v>
          </cell>
          <cell r="AL21">
            <v>249</v>
          </cell>
          <cell r="AM21">
            <v>0</v>
          </cell>
          <cell r="AO21">
            <v>19</v>
          </cell>
          <cell r="AQ21">
            <v>31</v>
          </cell>
          <cell r="AS21">
            <v>42</v>
          </cell>
        </row>
        <row r="22">
          <cell r="I22">
            <v>627</v>
          </cell>
          <cell r="J22">
            <v>2</v>
          </cell>
          <cell r="L22">
            <v>50</v>
          </cell>
          <cell r="N22">
            <v>82</v>
          </cell>
          <cell r="P22">
            <v>140</v>
          </cell>
          <cell r="AD22">
            <v>197</v>
          </cell>
          <cell r="AL22">
            <v>199</v>
          </cell>
          <cell r="AM22">
            <v>0</v>
          </cell>
          <cell r="AO22">
            <v>9</v>
          </cell>
          <cell r="AQ22">
            <v>17</v>
          </cell>
          <cell r="AS22">
            <v>32</v>
          </cell>
        </row>
        <row r="23">
          <cell r="I23">
            <v>1105</v>
          </cell>
          <cell r="J23">
            <v>16</v>
          </cell>
          <cell r="L23">
            <v>125</v>
          </cell>
          <cell r="N23">
            <v>191</v>
          </cell>
          <cell r="P23">
            <v>278</v>
          </cell>
          <cell r="AD23">
            <v>345</v>
          </cell>
          <cell r="AL23">
            <v>360</v>
          </cell>
          <cell r="AM23">
            <v>4</v>
          </cell>
          <cell r="AO23">
            <v>42</v>
          </cell>
          <cell r="AQ23">
            <v>47</v>
          </cell>
          <cell r="AS23">
            <v>76</v>
          </cell>
        </row>
        <row r="24">
          <cell r="I24">
            <v>437</v>
          </cell>
          <cell r="J24">
            <v>7</v>
          </cell>
          <cell r="L24">
            <v>36</v>
          </cell>
          <cell r="N24">
            <v>48</v>
          </cell>
          <cell r="P24">
            <v>80</v>
          </cell>
          <cell r="AD24">
            <v>216</v>
          </cell>
          <cell r="AL24">
            <v>102</v>
          </cell>
          <cell r="AM24">
            <v>0</v>
          </cell>
          <cell r="AO24">
            <v>5</v>
          </cell>
          <cell r="AQ24">
            <v>8</v>
          </cell>
          <cell r="AS24">
            <v>14</v>
          </cell>
        </row>
        <row r="25">
          <cell r="I25">
            <v>479</v>
          </cell>
          <cell r="J25">
            <v>9</v>
          </cell>
          <cell r="L25">
            <v>44</v>
          </cell>
          <cell r="N25">
            <v>78</v>
          </cell>
          <cell r="P25">
            <v>140</v>
          </cell>
          <cell r="AD25">
            <v>155</v>
          </cell>
          <cell r="AL25">
            <v>131</v>
          </cell>
          <cell r="AM25">
            <v>2</v>
          </cell>
          <cell r="AO25">
            <v>7</v>
          </cell>
          <cell r="AQ25">
            <v>11</v>
          </cell>
          <cell r="AS25">
            <v>28</v>
          </cell>
        </row>
        <row r="26">
          <cell r="I26">
            <v>543</v>
          </cell>
          <cell r="J26">
            <v>7</v>
          </cell>
          <cell r="L26">
            <v>72</v>
          </cell>
          <cell r="N26">
            <v>91</v>
          </cell>
          <cell r="P26">
            <v>135</v>
          </cell>
          <cell r="AD26">
            <v>167</v>
          </cell>
          <cell r="AL26">
            <v>140</v>
          </cell>
          <cell r="AM26">
            <v>1</v>
          </cell>
          <cell r="AO26">
            <v>14</v>
          </cell>
          <cell r="AQ26">
            <v>23</v>
          </cell>
          <cell r="AS26">
            <v>34</v>
          </cell>
        </row>
        <row r="27">
          <cell r="I27">
            <v>523</v>
          </cell>
          <cell r="J27">
            <v>13</v>
          </cell>
          <cell r="L27">
            <v>52</v>
          </cell>
          <cell r="N27">
            <v>82</v>
          </cell>
          <cell r="P27">
            <v>108</v>
          </cell>
          <cell r="AD27">
            <v>72</v>
          </cell>
          <cell r="AL27">
            <v>277</v>
          </cell>
          <cell r="AM27">
            <v>0</v>
          </cell>
          <cell r="AO27">
            <v>11</v>
          </cell>
          <cell r="AQ27">
            <v>27</v>
          </cell>
          <cell r="AS27">
            <v>51</v>
          </cell>
        </row>
        <row r="28">
          <cell r="I28">
            <v>470</v>
          </cell>
          <cell r="J28">
            <v>4</v>
          </cell>
          <cell r="L28">
            <v>55</v>
          </cell>
          <cell r="N28">
            <v>70</v>
          </cell>
          <cell r="P28">
            <v>96</v>
          </cell>
          <cell r="AD28">
            <v>96</v>
          </cell>
          <cell r="AL28">
            <v>209</v>
          </cell>
          <cell r="AM28">
            <v>1</v>
          </cell>
          <cell r="AO28">
            <v>12</v>
          </cell>
          <cell r="AQ28">
            <v>25</v>
          </cell>
          <cell r="AS28">
            <v>37</v>
          </cell>
        </row>
        <row r="29">
          <cell r="I29">
            <v>745</v>
          </cell>
          <cell r="J29">
            <v>7</v>
          </cell>
          <cell r="L29">
            <v>64</v>
          </cell>
          <cell r="N29">
            <v>124</v>
          </cell>
          <cell r="P29">
            <v>170</v>
          </cell>
          <cell r="AD29">
            <v>189</v>
          </cell>
          <cell r="AL29">
            <v>175</v>
          </cell>
          <cell r="AM29">
            <v>1</v>
          </cell>
          <cell r="AO29">
            <v>10</v>
          </cell>
          <cell r="AQ29">
            <v>22</v>
          </cell>
          <cell r="AS29">
            <v>41</v>
          </cell>
        </row>
        <row r="30">
          <cell r="I30">
            <v>5559</v>
          </cell>
          <cell r="J30">
            <v>63</v>
          </cell>
          <cell r="L30">
            <v>541</v>
          </cell>
          <cell r="N30">
            <v>852</v>
          </cell>
          <cell r="P30">
            <v>1262</v>
          </cell>
          <cell r="AD30">
            <v>1461</v>
          </cell>
          <cell r="AL30">
            <v>1420</v>
          </cell>
          <cell r="AM30">
            <v>7</v>
          </cell>
          <cell r="AO30">
            <v>109</v>
          </cell>
          <cell r="AQ30">
            <v>197</v>
          </cell>
          <cell r="AS30">
            <v>322</v>
          </cell>
        </row>
        <row r="31">
          <cell r="I31">
            <v>1733</v>
          </cell>
          <cell r="J31">
            <v>17</v>
          </cell>
          <cell r="L31">
            <v>133</v>
          </cell>
          <cell r="N31">
            <v>253</v>
          </cell>
          <cell r="P31">
            <v>380</v>
          </cell>
          <cell r="AD31">
            <v>489</v>
          </cell>
          <cell r="AL31">
            <v>463</v>
          </cell>
          <cell r="AM31">
            <v>2</v>
          </cell>
          <cell r="AO31">
            <v>26</v>
          </cell>
          <cell r="AQ31">
            <v>46</v>
          </cell>
          <cell r="AS31">
            <v>98</v>
          </cell>
        </row>
        <row r="32">
          <cell r="I32">
            <v>1695</v>
          </cell>
          <cell r="J32">
            <v>27</v>
          </cell>
          <cell r="L32">
            <v>151</v>
          </cell>
          <cell r="N32">
            <v>247</v>
          </cell>
          <cell r="P32">
            <v>375</v>
          </cell>
          <cell r="AD32">
            <v>523</v>
          </cell>
          <cell r="AL32">
            <v>476</v>
          </cell>
          <cell r="AM32">
            <v>2</v>
          </cell>
          <cell r="AO32">
            <v>24</v>
          </cell>
          <cell r="AQ32">
            <v>61</v>
          </cell>
          <cell r="AS32">
            <v>105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3</v>
          </cell>
          <cell r="G8">
            <v>0</v>
          </cell>
          <cell r="K8">
            <v>733</v>
          </cell>
          <cell r="L8">
            <v>59</v>
          </cell>
          <cell r="M8">
            <v>1</v>
          </cell>
        </row>
        <row r="9">
          <cell r="D9">
            <v>30</v>
          </cell>
          <cell r="G9">
            <v>0</v>
          </cell>
          <cell r="K9">
            <v>623</v>
          </cell>
          <cell r="L9">
            <v>52</v>
          </cell>
          <cell r="M9">
            <v>0</v>
          </cell>
        </row>
        <row r="10">
          <cell r="D10">
            <v>9</v>
          </cell>
          <cell r="G10">
            <v>0</v>
          </cell>
          <cell r="K10">
            <v>419</v>
          </cell>
          <cell r="L10">
            <v>143</v>
          </cell>
          <cell r="M10">
            <v>2</v>
          </cell>
        </row>
        <row r="11">
          <cell r="D11">
            <v>18</v>
          </cell>
          <cell r="G11">
            <v>0</v>
          </cell>
          <cell r="K11">
            <v>376</v>
          </cell>
          <cell r="L11">
            <v>79</v>
          </cell>
          <cell r="M11">
            <v>2</v>
          </cell>
        </row>
        <row r="12">
          <cell r="D12">
            <v>9</v>
          </cell>
          <cell r="G12">
            <v>0</v>
          </cell>
          <cell r="K12">
            <v>404</v>
          </cell>
          <cell r="L12">
            <v>86</v>
          </cell>
          <cell r="M12">
            <v>0</v>
          </cell>
        </row>
        <row r="13">
          <cell r="D13">
            <v>23</v>
          </cell>
          <cell r="G13">
            <v>0</v>
          </cell>
          <cell r="K13">
            <v>477</v>
          </cell>
          <cell r="L13">
            <v>105</v>
          </cell>
          <cell r="M13">
            <v>1</v>
          </cell>
        </row>
        <row r="14">
          <cell r="D14">
            <v>1</v>
          </cell>
          <cell r="G14">
            <v>0</v>
          </cell>
          <cell r="K14">
            <v>68</v>
          </cell>
          <cell r="L14">
            <v>22</v>
          </cell>
          <cell r="M14">
            <v>0</v>
          </cell>
        </row>
        <row r="15">
          <cell r="D15">
            <v>16</v>
          </cell>
          <cell r="G15">
            <v>0</v>
          </cell>
          <cell r="K15">
            <v>447</v>
          </cell>
          <cell r="L15">
            <v>49</v>
          </cell>
          <cell r="M15">
            <v>0</v>
          </cell>
        </row>
        <row r="16">
          <cell r="D16">
            <v>4</v>
          </cell>
          <cell r="G16">
            <v>0</v>
          </cell>
          <cell r="K16">
            <v>319</v>
          </cell>
          <cell r="L16">
            <v>52</v>
          </cell>
          <cell r="M16">
            <v>1</v>
          </cell>
        </row>
        <row r="17">
          <cell r="D17">
            <v>26</v>
          </cell>
          <cell r="G17">
            <v>0</v>
          </cell>
          <cell r="K17">
            <v>403</v>
          </cell>
          <cell r="L17">
            <v>197</v>
          </cell>
          <cell r="M17">
            <v>1</v>
          </cell>
        </row>
        <row r="18">
          <cell r="D18">
            <v>13</v>
          </cell>
          <cell r="G18">
            <v>0</v>
          </cell>
          <cell r="K18">
            <v>370</v>
          </cell>
          <cell r="L18">
            <v>50</v>
          </cell>
          <cell r="M18">
            <v>0</v>
          </cell>
        </row>
        <row r="19">
          <cell r="D19">
            <v>35</v>
          </cell>
          <cell r="G19">
            <v>0</v>
          </cell>
          <cell r="K19">
            <v>1049</v>
          </cell>
          <cell r="L19">
            <v>309</v>
          </cell>
          <cell r="M19">
            <v>4</v>
          </cell>
        </row>
        <row r="20">
          <cell r="D20">
            <v>8</v>
          </cell>
          <cell r="G20">
            <v>2</v>
          </cell>
          <cell r="K20">
            <v>297</v>
          </cell>
          <cell r="L20">
            <v>127</v>
          </cell>
          <cell r="M20">
            <v>7</v>
          </cell>
        </row>
        <row r="21">
          <cell r="D21">
            <v>21</v>
          </cell>
          <cell r="G21">
            <v>0</v>
          </cell>
          <cell r="K21">
            <v>220</v>
          </cell>
          <cell r="L21">
            <v>60</v>
          </cell>
          <cell r="M21">
            <v>13</v>
          </cell>
        </row>
        <row r="22">
          <cell r="D22">
            <v>3</v>
          </cell>
          <cell r="G22">
            <v>0</v>
          </cell>
          <cell r="K22">
            <v>38</v>
          </cell>
          <cell r="L22">
            <v>28</v>
          </cell>
          <cell r="M22">
            <v>1</v>
          </cell>
        </row>
        <row r="23">
          <cell r="D23">
            <v>1</v>
          </cell>
          <cell r="G23">
            <v>0</v>
          </cell>
          <cell r="K23">
            <v>157</v>
          </cell>
          <cell r="L23">
            <v>1</v>
          </cell>
          <cell r="M23">
            <v>0</v>
          </cell>
        </row>
        <row r="24">
          <cell r="D24">
            <v>15</v>
          </cell>
          <cell r="G24">
            <v>0</v>
          </cell>
          <cell r="K24">
            <v>254</v>
          </cell>
          <cell r="L24">
            <v>23</v>
          </cell>
          <cell r="M24">
            <v>0</v>
          </cell>
        </row>
        <row r="25">
          <cell r="D25">
            <v>16</v>
          </cell>
          <cell r="G25">
            <v>0</v>
          </cell>
          <cell r="K25">
            <v>478</v>
          </cell>
          <cell r="L25">
            <v>187</v>
          </cell>
          <cell r="M25">
            <v>10</v>
          </cell>
        </row>
        <row r="26">
          <cell r="D26">
            <v>155</v>
          </cell>
          <cell r="G26">
            <v>0</v>
          </cell>
          <cell r="K26">
            <v>7142</v>
          </cell>
          <cell r="L26">
            <v>1716</v>
          </cell>
          <cell r="M26">
            <v>48</v>
          </cell>
        </row>
        <row r="27">
          <cell r="D27">
            <v>72</v>
          </cell>
          <cell r="G27">
            <v>0</v>
          </cell>
          <cell r="K27">
            <v>2154</v>
          </cell>
          <cell r="L27">
            <v>257</v>
          </cell>
          <cell r="M27">
            <v>0</v>
          </cell>
        </row>
        <row r="28">
          <cell r="D28">
            <v>127</v>
          </cell>
          <cell r="G28">
            <v>0</v>
          </cell>
          <cell r="K28">
            <v>1841</v>
          </cell>
          <cell r="L28">
            <v>472</v>
          </cell>
          <cell r="M28">
            <v>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F8">
            <v>215</v>
          </cell>
          <cell r="J8">
            <v>48</v>
          </cell>
          <cell r="K8">
            <v>8</v>
          </cell>
          <cell r="L8">
            <v>22</v>
          </cell>
          <cell r="T8">
            <v>114</v>
          </cell>
        </row>
        <row r="9">
          <cell r="F9">
            <v>71</v>
          </cell>
          <cell r="J9">
            <v>6</v>
          </cell>
          <cell r="K9">
            <v>2</v>
          </cell>
          <cell r="L9">
            <v>13</v>
          </cell>
          <cell r="T9">
            <v>49</v>
          </cell>
        </row>
        <row r="10">
          <cell r="F10">
            <v>67</v>
          </cell>
          <cell r="J10">
            <v>11</v>
          </cell>
          <cell r="K10">
            <v>1</v>
          </cell>
          <cell r="L10">
            <v>14</v>
          </cell>
          <cell r="T10">
            <v>61</v>
          </cell>
        </row>
        <row r="11">
          <cell r="F11">
            <v>90</v>
          </cell>
          <cell r="J11">
            <v>24</v>
          </cell>
          <cell r="K11">
            <v>0</v>
          </cell>
          <cell r="L11">
            <v>2</v>
          </cell>
          <cell r="T11">
            <v>77</v>
          </cell>
        </row>
        <row r="12">
          <cell r="F12">
            <v>96</v>
          </cell>
          <cell r="J12">
            <v>15</v>
          </cell>
          <cell r="K12">
            <v>12</v>
          </cell>
          <cell r="L12">
            <v>11</v>
          </cell>
          <cell r="T12">
            <v>60</v>
          </cell>
        </row>
        <row r="13">
          <cell r="F13">
            <v>55</v>
          </cell>
          <cell r="J13">
            <v>9</v>
          </cell>
          <cell r="K13">
            <v>2</v>
          </cell>
          <cell r="L13">
            <v>1</v>
          </cell>
          <cell r="T13">
            <v>67</v>
          </cell>
        </row>
        <row r="14">
          <cell r="F14">
            <v>27</v>
          </cell>
          <cell r="J14">
            <v>3</v>
          </cell>
          <cell r="K14">
            <v>3</v>
          </cell>
          <cell r="L14">
            <v>5</v>
          </cell>
          <cell r="T14">
            <v>26</v>
          </cell>
        </row>
        <row r="15">
          <cell r="F15">
            <v>105</v>
          </cell>
          <cell r="J15">
            <v>27</v>
          </cell>
          <cell r="K15">
            <v>8</v>
          </cell>
          <cell r="L15">
            <v>7</v>
          </cell>
          <cell r="T15">
            <v>63</v>
          </cell>
        </row>
        <row r="16">
          <cell r="F16">
            <v>62</v>
          </cell>
          <cell r="J16">
            <v>15</v>
          </cell>
          <cell r="K16">
            <v>16</v>
          </cell>
          <cell r="L16">
            <v>2</v>
          </cell>
          <cell r="T16">
            <v>55</v>
          </cell>
        </row>
        <row r="17">
          <cell r="F17">
            <v>109</v>
          </cell>
          <cell r="J17">
            <v>13</v>
          </cell>
          <cell r="K17">
            <v>1</v>
          </cell>
          <cell r="L17">
            <v>2</v>
          </cell>
          <cell r="T17">
            <v>81</v>
          </cell>
        </row>
        <row r="18">
          <cell r="F18">
            <v>89</v>
          </cell>
          <cell r="J18">
            <v>10</v>
          </cell>
          <cell r="K18">
            <v>5</v>
          </cell>
          <cell r="L18">
            <v>9</v>
          </cell>
          <cell r="T18">
            <v>48</v>
          </cell>
        </row>
        <row r="19">
          <cell r="F19">
            <v>160</v>
          </cell>
          <cell r="J19">
            <v>19</v>
          </cell>
          <cell r="K19">
            <v>4</v>
          </cell>
          <cell r="L19">
            <v>28</v>
          </cell>
          <cell r="T19">
            <v>160</v>
          </cell>
        </row>
        <row r="20">
          <cell r="F20">
            <v>78</v>
          </cell>
          <cell r="J20">
            <v>12</v>
          </cell>
          <cell r="K20">
            <v>9</v>
          </cell>
          <cell r="L20">
            <v>12</v>
          </cell>
          <cell r="T20">
            <v>20</v>
          </cell>
        </row>
        <row r="21">
          <cell r="F21">
            <v>103</v>
          </cell>
          <cell r="J21">
            <v>15</v>
          </cell>
          <cell r="K21">
            <v>15</v>
          </cell>
          <cell r="L21">
            <v>6</v>
          </cell>
          <cell r="T21">
            <v>42</v>
          </cell>
        </row>
        <row r="22">
          <cell r="F22">
            <v>80</v>
          </cell>
          <cell r="J22">
            <v>11</v>
          </cell>
          <cell r="K22">
            <v>3</v>
          </cell>
          <cell r="L22">
            <v>0</v>
          </cell>
          <cell r="T22">
            <v>66</v>
          </cell>
        </row>
        <row r="23">
          <cell r="F23">
            <v>44</v>
          </cell>
          <cell r="J23">
            <v>7</v>
          </cell>
          <cell r="K23">
            <v>0</v>
          </cell>
          <cell r="L23">
            <v>5</v>
          </cell>
          <cell r="T23">
            <v>68</v>
          </cell>
        </row>
        <row r="24">
          <cell r="F24">
            <v>74</v>
          </cell>
          <cell r="J24">
            <v>9</v>
          </cell>
          <cell r="K24">
            <v>0</v>
          </cell>
          <cell r="L24">
            <v>11</v>
          </cell>
          <cell r="T24">
            <v>66</v>
          </cell>
        </row>
        <row r="25">
          <cell r="F25">
            <v>75</v>
          </cell>
          <cell r="J25">
            <v>7</v>
          </cell>
          <cell r="K25">
            <v>35</v>
          </cell>
          <cell r="L25">
            <v>0</v>
          </cell>
          <cell r="T25">
            <v>63</v>
          </cell>
        </row>
        <row r="26">
          <cell r="F26">
            <v>436</v>
          </cell>
          <cell r="J26">
            <v>80</v>
          </cell>
          <cell r="K26">
            <v>8</v>
          </cell>
          <cell r="L26">
            <v>1</v>
          </cell>
          <cell r="T26">
            <v>512</v>
          </cell>
        </row>
        <row r="27">
          <cell r="F27">
            <v>178</v>
          </cell>
          <cell r="J27">
            <v>36</v>
          </cell>
          <cell r="K27">
            <v>10</v>
          </cell>
          <cell r="L27">
            <v>32</v>
          </cell>
          <cell r="T27">
            <v>151</v>
          </cell>
        </row>
        <row r="28">
          <cell r="F28">
            <v>200</v>
          </cell>
          <cell r="J28">
            <v>28</v>
          </cell>
          <cell r="K28">
            <v>11</v>
          </cell>
          <cell r="L28">
            <v>14</v>
          </cell>
          <cell r="T28">
            <v>163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7</v>
          </cell>
          <cell r="G8">
            <v>0</v>
          </cell>
          <cell r="K8">
            <v>833</v>
          </cell>
          <cell r="L8">
            <v>83</v>
          </cell>
          <cell r="M8">
            <v>3</v>
          </cell>
        </row>
        <row r="9">
          <cell r="D9">
            <v>44</v>
          </cell>
          <cell r="G9">
            <v>0</v>
          </cell>
          <cell r="K9">
            <v>975</v>
          </cell>
          <cell r="L9">
            <v>111</v>
          </cell>
          <cell r="M9">
            <v>0</v>
          </cell>
        </row>
        <row r="10">
          <cell r="D10">
            <v>11</v>
          </cell>
          <cell r="G10">
            <v>0</v>
          </cell>
          <cell r="K10">
            <v>652</v>
          </cell>
          <cell r="L10">
            <v>328</v>
          </cell>
          <cell r="M10">
            <v>3</v>
          </cell>
        </row>
        <row r="11">
          <cell r="D11">
            <v>24</v>
          </cell>
          <cell r="G11">
            <v>0</v>
          </cell>
          <cell r="K11">
            <v>555</v>
          </cell>
          <cell r="L11">
            <v>143</v>
          </cell>
          <cell r="M11">
            <v>6</v>
          </cell>
        </row>
        <row r="12">
          <cell r="D12">
            <v>6</v>
          </cell>
          <cell r="G12">
            <v>0</v>
          </cell>
          <cell r="K12">
            <v>498</v>
          </cell>
          <cell r="L12">
            <v>150</v>
          </cell>
          <cell r="M12">
            <v>1</v>
          </cell>
        </row>
        <row r="13">
          <cell r="D13">
            <v>42</v>
          </cell>
          <cell r="G13">
            <v>0</v>
          </cell>
          <cell r="K13">
            <v>841</v>
          </cell>
          <cell r="L13">
            <v>215</v>
          </cell>
          <cell r="M13">
            <v>0</v>
          </cell>
        </row>
        <row r="14">
          <cell r="D14">
            <v>3</v>
          </cell>
          <cell r="G14">
            <v>0</v>
          </cell>
          <cell r="K14">
            <v>146</v>
          </cell>
          <cell r="L14">
            <v>59</v>
          </cell>
          <cell r="M14">
            <v>0</v>
          </cell>
        </row>
        <row r="15">
          <cell r="D15">
            <v>13</v>
          </cell>
          <cell r="G15">
            <v>0</v>
          </cell>
          <cell r="K15">
            <v>658</v>
          </cell>
          <cell r="L15">
            <v>66</v>
          </cell>
          <cell r="M15">
            <v>0</v>
          </cell>
        </row>
        <row r="16">
          <cell r="D16">
            <v>10</v>
          </cell>
          <cell r="G16">
            <v>0</v>
          </cell>
          <cell r="K16">
            <v>455</v>
          </cell>
          <cell r="L16">
            <v>91</v>
          </cell>
          <cell r="M16">
            <v>0</v>
          </cell>
        </row>
        <row r="17">
          <cell r="D17">
            <v>31</v>
          </cell>
          <cell r="G17">
            <v>0</v>
          </cell>
          <cell r="K17">
            <v>687</v>
          </cell>
          <cell r="L17">
            <v>434</v>
          </cell>
          <cell r="M17">
            <v>5</v>
          </cell>
        </row>
        <row r="18">
          <cell r="D18">
            <v>14</v>
          </cell>
          <cell r="G18">
            <v>0</v>
          </cell>
          <cell r="K18">
            <v>507</v>
          </cell>
          <cell r="L18">
            <v>111</v>
          </cell>
          <cell r="M18">
            <v>0</v>
          </cell>
        </row>
        <row r="19">
          <cell r="D19">
            <v>40</v>
          </cell>
          <cell r="G19">
            <v>0</v>
          </cell>
          <cell r="K19">
            <v>1607</v>
          </cell>
          <cell r="L19">
            <v>585</v>
          </cell>
          <cell r="M19">
            <v>7</v>
          </cell>
        </row>
        <row r="20">
          <cell r="D20">
            <v>32</v>
          </cell>
          <cell r="G20">
            <v>8</v>
          </cell>
          <cell r="K20">
            <v>619</v>
          </cell>
          <cell r="L20">
            <v>300</v>
          </cell>
          <cell r="M20">
            <v>11</v>
          </cell>
        </row>
        <row r="21">
          <cell r="D21">
            <v>51</v>
          </cell>
          <cell r="G21">
            <v>0</v>
          </cell>
          <cell r="K21">
            <v>373</v>
          </cell>
          <cell r="L21">
            <v>111</v>
          </cell>
          <cell r="M21">
            <v>32</v>
          </cell>
        </row>
        <row r="22">
          <cell r="D22">
            <v>13</v>
          </cell>
          <cell r="G22">
            <v>0</v>
          </cell>
          <cell r="K22">
            <v>68</v>
          </cell>
          <cell r="L22">
            <v>48</v>
          </cell>
          <cell r="M22">
            <v>1</v>
          </cell>
        </row>
        <row r="23">
          <cell r="D23">
            <v>4</v>
          </cell>
          <cell r="G23">
            <v>0</v>
          </cell>
          <cell r="K23">
            <v>244</v>
          </cell>
          <cell r="L23">
            <v>5</v>
          </cell>
          <cell r="M23">
            <v>0</v>
          </cell>
        </row>
        <row r="24">
          <cell r="D24">
            <v>19</v>
          </cell>
          <cell r="G24">
            <v>0</v>
          </cell>
          <cell r="K24">
            <v>295</v>
          </cell>
          <cell r="L24">
            <v>43</v>
          </cell>
          <cell r="M24">
            <v>1</v>
          </cell>
        </row>
        <row r="25">
          <cell r="D25">
            <v>27</v>
          </cell>
          <cell r="G25">
            <v>0</v>
          </cell>
          <cell r="K25">
            <v>832</v>
          </cell>
          <cell r="L25">
            <v>371</v>
          </cell>
          <cell r="M25">
            <v>23</v>
          </cell>
        </row>
        <row r="26">
          <cell r="D26">
            <v>290</v>
          </cell>
          <cell r="G26">
            <v>0</v>
          </cell>
          <cell r="K26">
            <v>11249</v>
          </cell>
          <cell r="L26">
            <v>3343</v>
          </cell>
          <cell r="M26">
            <v>96</v>
          </cell>
        </row>
        <row r="27">
          <cell r="D27">
            <v>69</v>
          </cell>
          <cell r="G27">
            <v>0</v>
          </cell>
          <cell r="K27">
            <v>3209</v>
          </cell>
          <cell r="L27">
            <v>510</v>
          </cell>
          <cell r="M27">
            <v>0</v>
          </cell>
        </row>
        <row r="28">
          <cell r="D28">
            <v>209</v>
          </cell>
          <cell r="G28">
            <v>0</v>
          </cell>
          <cell r="K28">
            <v>2963</v>
          </cell>
          <cell r="L28">
            <v>987</v>
          </cell>
          <cell r="M28">
            <v>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J8">
            <v>93</v>
          </cell>
          <cell r="K8">
            <v>30</v>
          </cell>
          <cell r="L8">
            <v>60</v>
          </cell>
          <cell r="T8">
            <v>277</v>
          </cell>
        </row>
        <row r="9">
          <cell r="J9">
            <v>42</v>
          </cell>
          <cell r="K9">
            <v>0</v>
          </cell>
          <cell r="L9">
            <v>59</v>
          </cell>
          <cell r="T9">
            <v>183</v>
          </cell>
        </row>
        <row r="10">
          <cell r="J10">
            <v>28</v>
          </cell>
          <cell r="K10">
            <v>9</v>
          </cell>
          <cell r="L10">
            <v>14</v>
          </cell>
          <cell r="T10">
            <v>181</v>
          </cell>
        </row>
        <row r="11">
          <cell r="J11">
            <v>29</v>
          </cell>
          <cell r="K11">
            <v>4</v>
          </cell>
          <cell r="L11">
            <v>41</v>
          </cell>
          <cell r="T11">
            <v>202</v>
          </cell>
        </row>
        <row r="12">
          <cell r="J12">
            <v>3</v>
          </cell>
          <cell r="K12">
            <v>25</v>
          </cell>
          <cell r="L12">
            <v>37</v>
          </cell>
          <cell r="T12">
            <v>164</v>
          </cell>
        </row>
        <row r="13">
          <cell r="J13">
            <v>20</v>
          </cell>
          <cell r="K13">
            <v>11</v>
          </cell>
          <cell r="L13">
            <v>2</v>
          </cell>
          <cell r="T13">
            <v>201</v>
          </cell>
        </row>
        <row r="14">
          <cell r="J14">
            <v>2</v>
          </cell>
          <cell r="K14">
            <v>0</v>
          </cell>
          <cell r="L14">
            <v>5</v>
          </cell>
          <cell r="T14">
            <v>152</v>
          </cell>
        </row>
        <row r="15">
          <cell r="J15">
            <v>70</v>
          </cell>
          <cell r="K15">
            <v>2</v>
          </cell>
          <cell r="L15">
            <v>30</v>
          </cell>
          <cell r="T15">
            <v>169</v>
          </cell>
        </row>
        <row r="16">
          <cell r="J16">
            <v>6</v>
          </cell>
          <cell r="K16">
            <v>25</v>
          </cell>
          <cell r="L16">
            <v>2</v>
          </cell>
          <cell r="T16">
            <v>115</v>
          </cell>
        </row>
        <row r="17">
          <cell r="J17">
            <v>12</v>
          </cell>
          <cell r="K17">
            <v>1</v>
          </cell>
          <cell r="L17">
            <v>7</v>
          </cell>
          <cell r="T17">
            <v>224</v>
          </cell>
        </row>
        <row r="18">
          <cell r="J18">
            <v>20</v>
          </cell>
          <cell r="K18">
            <v>13</v>
          </cell>
          <cell r="L18">
            <v>4</v>
          </cell>
          <cell r="T18">
            <v>158</v>
          </cell>
        </row>
        <row r="19">
          <cell r="J19">
            <v>31</v>
          </cell>
          <cell r="K19">
            <v>20</v>
          </cell>
          <cell r="L19">
            <v>18</v>
          </cell>
          <cell r="T19">
            <v>338</v>
          </cell>
        </row>
        <row r="20">
          <cell r="J20">
            <v>36</v>
          </cell>
          <cell r="K20">
            <v>33</v>
          </cell>
          <cell r="L20">
            <v>35</v>
          </cell>
          <cell r="T20">
            <v>81</v>
          </cell>
        </row>
        <row r="21">
          <cell r="J21">
            <v>9</v>
          </cell>
          <cell r="K21">
            <v>18</v>
          </cell>
          <cell r="L21">
            <v>5</v>
          </cell>
          <cell r="T21">
            <v>108</v>
          </cell>
        </row>
        <row r="22">
          <cell r="J22">
            <v>20</v>
          </cell>
          <cell r="K22">
            <v>7</v>
          </cell>
          <cell r="L22">
            <v>0</v>
          </cell>
          <cell r="T22">
            <v>127</v>
          </cell>
        </row>
        <row r="23">
          <cell r="J23">
            <v>2</v>
          </cell>
          <cell r="K23">
            <v>1</v>
          </cell>
          <cell r="L23">
            <v>8</v>
          </cell>
          <cell r="T23">
            <v>206</v>
          </cell>
        </row>
        <row r="24">
          <cell r="J24">
            <v>4</v>
          </cell>
          <cell r="K24">
            <v>0</v>
          </cell>
          <cell r="L24">
            <v>17</v>
          </cell>
          <cell r="T24">
            <v>172</v>
          </cell>
        </row>
        <row r="25">
          <cell r="J25">
            <v>37</v>
          </cell>
          <cell r="K25">
            <v>61</v>
          </cell>
          <cell r="L25">
            <v>1</v>
          </cell>
          <cell r="T25">
            <v>148</v>
          </cell>
        </row>
        <row r="26">
          <cell r="J26">
            <v>330</v>
          </cell>
          <cell r="K26">
            <v>46</v>
          </cell>
          <cell r="L26">
            <v>0</v>
          </cell>
          <cell r="T26">
            <v>1087</v>
          </cell>
        </row>
        <row r="27">
          <cell r="J27">
            <v>134</v>
          </cell>
          <cell r="K27">
            <v>49</v>
          </cell>
          <cell r="L27">
            <v>63</v>
          </cell>
          <cell r="T27">
            <v>410</v>
          </cell>
        </row>
        <row r="28">
          <cell r="J28">
            <v>129</v>
          </cell>
          <cell r="K28">
            <v>25</v>
          </cell>
          <cell r="L28">
            <v>9</v>
          </cell>
          <cell r="T28">
            <v>411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10">
          <cell r="C10">
            <v>4124</v>
          </cell>
          <cell r="G10">
            <v>2150</v>
          </cell>
          <cell r="O10">
            <v>836</v>
          </cell>
          <cell r="S10">
            <v>823</v>
          </cell>
          <cell r="AV10">
            <v>233</v>
          </cell>
          <cell r="BJ10">
            <v>189</v>
          </cell>
          <cell r="DK10">
            <v>515</v>
          </cell>
          <cell r="DO10">
            <v>512</v>
          </cell>
          <cell r="DS10">
            <v>473</v>
          </cell>
        </row>
        <row r="11">
          <cell r="C11">
            <v>2857</v>
          </cell>
          <cell r="G11">
            <v>1015</v>
          </cell>
          <cell r="O11">
            <v>416</v>
          </cell>
          <cell r="S11">
            <v>336</v>
          </cell>
          <cell r="AV11">
            <v>69</v>
          </cell>
          <cell r="BJ11">
            <v>106</v>
          </cell>
          <cell r="DK11">
            <v>304</v>
          </cell>
          <cell r="DO11">
            <v>304</v>
          </cell>
          <cell r="DS11">
            <v>292</v>
          </cell>
        </row>
        <row r="12">
          <cell r="C12">
            <v>1628</v>
          </cell>
          <cell r="G12">
            <v>894</v>
          </cell>
          <cell r="O12">
            <v>306</v>
          </cell>
          <cell r="S12">
            <v>280</v>
          </cell>
          <cell r="AV12">
            <v>51</v>
          </cell>
          <cell r="BJ12">
            <v>60</v>
          </cell>
          <cell r="DK12">
            <v>350</v>
          </cell>
          <cell r="DO12">
            <v>340</v>
          </cell>
          <cell r="DS12">
            <v>289</v>
          </cell>
        </row>
        <row r="13">
          <cell r="C13">
            <v>2545</v>
          </cell>
          <cell r="G13">
            <v>1539</v>
          </cell>
          <cell r="O13">
            <v>518</v>
          </cell>
          <cell r="S13">
            <v>468</v>
          </cell>
          <cell r="AV13">
            <v>112</v>
          </cell>
          <cell r="BJ13">
            <v>60</v>
          </cell>
          <cell r="DK13">
            <v>464</v>
          </cell>
          <cell r="DO13">
            <v>457</v>
          </cell>
          <cell r="DS13">
            <v>337</v>
          </cell>
        </row>
        <row r="14">
          <cell r="C14">
            <v>2016</v>
          </cell>
          <cell r="G14">
            <v>1115</v>
          </cell>
          <cell r="O14">
            <v>454</v>
          </cell>
          <cell r="S14">
            <v>434</v>
          </cell>
          <cell r="AV14">
            <v>83</v>
          </cell>
          <cell r="BJ14">
            <v>101</v>
          </cell>
          <cell r="DK14">
            <v>354</v>
          </cell>
          <cell r="DO14">
            <v>353</v>
          </cell>
          <cell r="DS14">
            <v>296</v>
          </cell>
        </row>
        <row r="15">
          <cell r="C15">
            <v>2513</v>
          </cell>
          <cell r="G15">
            <v>1208</v>
          </cell>
          <cell r="O15">
            <v>428</v>
          </cell>
          <cell r="S15">
            <v>349</v>
          </cell>
          <cell r="AV15">
            <v>94</v>
          </cell>
          <cell r="BJ15">
            <v>54</v>
          </cell>
          <cell r="DK15">
            <v>360</v>
          </cell>
          <cell r="DO15">
            <v>359</v>
          </cell>
          <cell r="DS15">
            <v>307</v>
          </cell>
        </row>
        <row r="16">
          <cell r="C16">
            <v>829</v>
          </cell>
          <cell r="G16">
            <v>657</v>
          </cell>
          <cell r="O16">
            <v>219</v>
          </cell>
          <cell r="S16">
            <v>214</v>
          </cell>
          <cell r="AV16">
            <v>48</v>
          </cell>
          <cell r="BJ16">
            <v>41</v>
          </cell>
          <cell r="DK16">
            <v>250</v>
          </cell>
          <cell r="DO16">
            <v>250</v>
          </cell>
          <cell r="DS16">
            <v>222</v>
          </cell>
        </row>
        <row r="17">
          <cell r="C17">
            <v>2403</v>
          </cell>
          <cell r="G17">
            <v>1112</v>
          </cell>
          <cell r="O17">
            <v>450</v>
          </cell>
          <cell r="S17">
            <v>414</v>
          </cell>
          <cell r="AV17">
            <v>135</v>
          </cell>
          <cell r="BJ17">
            <v>94</v>
          </cell>
          <cell r="DK17">
            <v>327</v>
          </cell>
          <cell r="DO17">
            <v>325</v>
          </cell>
          <cell r="DS17">
            <v>273</v>
          </cell>
        </row>
        <row r="18">
          <cell r="C18">
            <v>1593</v>
          </cell>
          <cell r="G18">
            <v>758</v>
          </cell>
          <cell r="O18">
            <v>268</v>
          </cell>
          <cell r="S18">
            <v>250</v>
          </cell>
          <cell r="AV18">
            <v>47</v>
          </cell>
          <cell r="BJ18">
            <v>73</v>
          </cell>
          <cell r="DK18">
            <v>245</v>
          </cell>
          <cell r="DO18">
            <v>243</v>
          </cell>
          <cell r="DS18">
            <v>236</v>
          </cell>
        </row>
        <row r="19">
          <cell r="C19">
            <v>2020</v>
          </cell>
          <cell r="G19">
            <v>1410</v>
          </cell>
          <cell r="O19">
            <v>522</v>
          </cell>
          <cell r="S19">
            <v>450</v>
          </cell>
          <cell r="AV19">
            <v>91</v>
          </cell>
          <cell r="BJ19">
            <v>30</v>
          </cell>
          <cell r="DK19">
            <v>445</v>
          </cell>
          <cell r="DO19">
            <v>438</v>
          </cell>
          <cell r="DS19">
            <v>407</v>
          </cell>
        </row>
        <row r="20">
          <cell r="C20">
            <v>2121</v>
          </cell>
          <cell r="G20">
            <v>1163</v>
          </cell>
          <cell r="O20">
            <v>441</v>
          </cell>
          <cell r="S20">
            <v>408</v>
          </cell>
          <cell r="AV20">
            <v>73</v>
          </cell>
          <cell r="BJ20">
            <v>48</v>
          </cell>
          <cell r="DK20">
            <v>344</v>
          </cell>
          <cell r="DO20">
            <v>342</v>
          </cell>
          <cell r="DS20">
            <v>287</v>
          </cell>
        </row>
        <row r="21">
          <cell r="C21">
            <v>4367</v>
          </cell>
          <cell r="G21">
            <v>2210</v>
          </cell>
          <cell r="O21">
            <v>879</v>
          </cell>
          <cell r="S21">
            <v>798</v>
          </cell>
          <cell r="AV21">
            <v>110</v>
          </cell>
          <cell r="BJ21">
            <v>133</v>
          </cell>
          <cell r="DK21">
            <v>713</v>
          </cell>
          <cell r="DO21">
            <v>703</v>
          </cell>
          <cell r="DS21">
            <v>669</v>
          </cell>
        </row>
        <row r="22">
          <cell r="C22">
            <v>1429</v>
          </cell>
          <cell r="G22">
            <v>719</v>
          </cell>
          <cell r="O22">
            <v>412</v>
          </cell>
          <cell r="S22">
            <v>358</v>
          </cell>
          <cell r="AV22">
            <v>75</v>
          </cell>
          <cell r="BJ22">
            <v>162</v>
          </cell>
          <cell r="DK22">
            <v>161</v>
          </cell>
          <cell r="DO22">
            <v>144</v>
          </cell>
          <cell r="DS22">
            <v>114</v>
          </cell>
        </row>
        <row r="23">
          <cell r="C23">
            <v>1553</v>
          </cell>
          <cell r="G23">
            <v>954</v>
          </cell>
          <cell r="O23">
            <v>464</v>
          </cell>
          <cell r="S23">
            <v>387</v>
          </cell>
          <cell r="AV23">
            <v>78</v>
          </cell>
          <cell r="BJ23">
            <v>98</v>
          </cell>
          <cell r="DK23">
            <v>273</v>
          </cell>
          <cell r="DO23">
            <v>235</v>
          </cell>
          <cell r="DS23">
            <v>197</v>
          </cell>
        </row>
        <row r="24">
          <cell r="C24">
            <v>1108</v>
          </cell>
          <cell r="G24">
            <v>1058</v>
          </cell>
          <cell r="O24">
            <v>395</v>
          </cell>
          <cell r="S24">
            <v>371</v>
          </cell>
          <cell r="AV24">
            <v>78</v>
          </cell>
          <cell r="BJ24">
            <v>17</v>
          </cell>
          <cell r="DK24">
            <v>276</v>
          </cell>
          <cell r="DO24">
            <v>274</v>
          </cell>
          <cell r="DS24">
            <v>254</v>
          </cell>
        </row>
        <row r="25">
          <cell r="C25">
            <v>1605</v>
          </cell>
          <cell r="G25">
            <v>1120</v>
          </cell>
          <cell r="O25">
            <v>280</v>
          </cell>
          <cell r="S25">
            <v>274</v>
          </cell>
          <cell r="AV25">
            <v>39</v>
          </cell>
          <cell r="BJ25">
            <v>32</v>
          </cell>
          <cell r="DK25">
            <v>489</v>
          </cell>
          <cell r="DO25">
            <v>489</v>
          </cell>
          <cell r="DS25">
            <v>385</v>
          </cell>
        </row>
        <row r="26">
          <cell r="C26">
            <v>1585</v>
          </cell>
          <cell r="G26">
            <v>932</v>
          </cell>
          <cell r="O26">
            <v>338</v>
          </cell>
          <cell r="S26">
            <v>302</v>
          </cell>
          <cell r="AV26">
            <v>51</v>
          </cell>
          <cell r="BJ26">
            <v>127</v>
          </cell>
          <cell r="DK26">
            <v>337</v>
          </cell>
          <cell r="DO26">
            <v>335</v>
          </cell>
          <cell r="DS26">
            <v>282</v>
          </cell>
        </row>
        <row r="27">
          <cell r="C27">
            <v>2250</v>
          </cell>
          <cell r="G27">
            <v>1253</v>
          </cell>
          <cell r="O27">
            <v>436</v>
          </cell>
          <cell r="S27">
            <v>379</v>
          </cell>
          <cell r="AV27">
            <v>102</v>
          </cell>
          <cell r="BJ27">
            <v>121</v>
          </cell>
          <cell r="DK27">
            <v>324</v>
          </cell>
          <cell r="DO27">
            <v>291</v>
          </cell>
          <cell r="DS27">
            <v>254</v>
          </cell>
        </row>
        <row r="28">
          <cell r="C28">
            <v>24302</v>
          </cell>
          <cell r="G28">
            <v>8651</v>
          </cell>
          <cell r="O28">
            <v>2776</v>
          </cell>
          <cell r="S28">
            <v>2202</v>
          </cell>
          <cell r="AV28">
            <v>417</v>
          </cell>
          <cell r="BJ28">
            <v>104</v>
          </cell>
          <cell r="DK28">
            <v>2373</v>
          </cell>
          <cell r="DO28">
            <v>2202</v>
          </cell>
          <cell r="DS28">
            <v>1724</v>
          </cell>
        </row>
        <row r="29">
          <cell r="C29">
            <v>9100</v>
          </cell>
          <cell r="G29">
            <v>2922</v>
          </cell>
          <cell r="O29">
            <v>1119</v>
          </cell>
          <cell r="S29">
            <v>918</v>
          </cell>
          <cell r="AV29">
            <v>266</v>
          </cell>
          <cell r="BJ29">
            <v>196</v>
          </cell>
          <cell r="DK29">
            <v>747</v>
          </cell>
          <cell r="DO29">
            <v>746</v>
          </cell>
          <cell r="DS29">
            <v>668</v>
          </cell>
        </row>
        <row r="30">
          <cell r="C30">
            <v>7001</v>
          </cell>
          <cell r="G30">
            <v>2814</v>
          </cell>
          <cell r="O30">
            <v>1282</v>
          </cell>
          <cell r="S30">
            <v>893</v>
          </cell>
          <cell r="AV30">
            <v>211</v>
          </cell>
          <cell r="BJ30">
            <v>99</v>
          </cell>
          <cell r="DK30">
            <v>766</v>
          </cell>
          <cell r="DO30">
            <v>760</v>
          </cell>
          <cell r="DS30">
            <v>662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8</v>
          </cell>
          <cell r="G8">
            <v>0</v>
          </cell>
          <cell r="K8">
            <v>1191</v>
          </cell>
          <cell r="L8">
            <v>92</v>
          </cell>
          <cell r="M8">
            <v>1</v>
          </cell>
        </row>
        <row r="9">
          <cell r="D9">
            <v>45</v>
          </cell>
          <cell r="G9">
            <v>0</v>
          </cell>
          <cell r="K9">
            <v>1141</v>
          </cell>
          <cell r="L9">
            <v>77</v>
          </cell>
          <cell r="M9">
            <v>0</v>
          </cell>
        </row>
        <row r="10">
          <cell r="D10">
            <v>15</v>
          </cell>
          <cell r="G10">
            <v>0</v>
          </cell>
          <cell r="K10">
            <v>614</v>
          </cell>
          <cell r="L10">
            <v>289</v>
          </cell>
          <cell r="M10">
            <v>6</v>
          </cell>
        </row>
        <row r="11">
          <cell r="D11">
            <v>27</v>
          </cell>
          <cell r="G11">
            <v>0</v>
          </cell>
          <cell r="K11">
            <v>554</v>
          </cell>
          <cell r="L11">
            <v>105</v>
          </cell>
          <cell r="M11">
            <v>2</v>
          </cell>
        </row>
        <row r="12">
          <cell r="D12">
            <v>11</v>
          </cell>
          <cell r="G12">
            <v>0</v>
          </cell>
          <cell r="K12">
            <v>630</v>
          </cell>
          <cell r="L12">
            <v>176</v>
          </cell>
          <cell r="M12">
            <v>0</v>
          </cell>
        </row>
        <row r="13">
          <cell r="D13">
            <v>48</v>
          </cell>
          <cell r="G13">
            <v>0</v>
          </cell>
          <cell r="K13">
            <v>686</v>
          </cell>
          <cell r="L13">
            <v>185</v>
          </cell>
          <cell r="M13">
            <v>1</v>
          </cell>
        </row>
        <row r="14">
          <cell r="D14">
            <v>2</v>
          </cell>
          <cell r="G14">
            <v>0</v>
          </cell>
          <cell r="K14">
            <v>141</v>
          </cell>
          <cell r="L14">
            <v>48</v>
          </cell>
          <cell r="M14">
            <v>0</v>
          </cell>
        </row>
        <row r="15">
          <cell r="D15">
            <v>22</v>
          </cell>
          <cell r="G15">
            <v>0</v>
          </cell>
          <cell r="K15">
            <v>694</v>
          </cell>
          <cell r="L15">
            <v>60</v>
          </cell>
          <cell r="M15">
            <v>2</v>
          </cell>
        </row>
        <row r="16">
          <cell r="D16">
            <v>12</v>
          </cell>
          <cell r="G16">
            <v>0</v>
          </cell>
          <cell r="K16">
            <v>506</v>
          </cell>
          <cell r="L16">
            <v>100</v>
          </cell>
          <cell r="M16">
            <v>2</v>
          </cell>
        </row>
        <row r="17">
          <cell r="D17">
            <v>26</v>
          </cell>
          <cell r="G17">
            <v>0</v>
          </cell>
          <cell r="K17">
            <v>554</v>
          </cell>
          <cell r="L17">
            <v>323</v>
          </cell>
          <cell r="M17">
            <v>4</v>
          </cell>
        </row>
        <row r="18">
          <cell r="D18">
            <v>6</v>
          </cell>
          <cell r="G18">
            <v>0</v>
          </cell>
          <cell r="K18">
            <v>453</v>
          </cell>
          <cell r="L18">
            <v>106</v>
          </cell>
          <cell r="M18">
            <v>1</v>
          </cell>
        </row>
        <row r="19">
          <cell r="D19">
            <v>43</v>
          </cell>
          <cell r="G19">
            <v>0</v>
          </cell>
          <cell r="K19">
            <v>1601</v>
          </cell>
          <cell r="L19">
            <v>641</v>
          </cell>
          <cell r="M19">
            <v>3</v>
          </cell>
        </row>
        <row r="20">
          <cell r="D20">
            <v>52</v>
          </cell>
          <cell r="G20">
            <v>15</v>
          </cell>
          <cell r="K20">
            <v>1107</v>
          </cell>
          <cell r="L20">
            <v>464</v>
          </cell>
          <cell r="M20">
            <v>16</v>
          </cell>
        </row>
        <row r="21">
          <cell r="D21">
            <v>25</v>
          </cell>
          <cell r="G21">
            <v>0</v>
          </cell>
          <cell r="K21">
            <v>317</v>
          </cell>
          <cell r="L21">
            <v>76</v>
          </cell>
          <cell r="M21">
            <v>21</v>
          </cell>
        </row>
        <row r="22">
          <cell r="D22">
            <v>16</v>
          </cell>
          <cell r="G22">
            <v>0</v>
          </cell>
          <cell r="K22">
            <v>80</v>
          </cell>
          <cell r="L22">
            <v>58</v>
          </cell>
          <cell r="M22">
            <v>1</v>
          </cell>
        </row>
        <row r="23">
          <cell r="D23">
            <v>3</v>
          </cell>
          <cell r="G23">
            <v>0</v>
          </cell>
          <cell r="K23">
            <v>244</v>
          </cell>
          <cell r="L23">
            <v>4</v>
          </cell>
          <cell r="M23">
            <v>0</v>
          </cell>
        </row>
        <row r="24">
          <cell r="D24">
            <v>23</v>
          </cell>
          <cell r="G24">
            <v>0</v>
          </cell>
          <cell r="K24">
            <v>448</v>
          </cell>
          <cell r="L24">
            <v>45</v>
          </cell>
          <cell r="M24">
            <v>1</v>
          </cell>
        </row>
        <row r="25">
          <cell r="D25">
            <v>29</v>
          </cell>
          <cell r="G25">
            <v>0</v>
          </cell>
          <cell r="K25">
            <v>972</v>
          </cell>
          <cell r="L25">
            <v>361</v>
          </cell>
          <cell r="M25">
            <v>20</v>
          </cell>
        </row>
        <row r="26">
          <cell r="D26">
            <v>93</v>
          </cell>
          <cell r="G26">
            <v>0</v>
          </cell>
          <cell r="K26">
            <v>2470</v>
          </cell>
          <cell r="L26">
            <v>497</v>
          </cell>
          <cell r="M26">
            <v>17</v>
          </cell>
        </row>
        <row r="27">
          <cell r="D27">
            <v>52</v>
          </cell>
          <cell r="G27">
            <v>0</v>
          </cell>
          <cell r="K27">
            <v>1459</v>
          </cell>
          <cell r="L27">
            <v>209</v>
          </cell>
          <cell r="M27">
            <v>0</v>
          </cell>
        </row>
        <row r="28">
          <cell r="D28">
            <v>146</v>
          </cell>
          <cell r="G28">
            <v>2</v>
          </cell>
          <cell r="K28">
            <v>1438</v>
          </cell>
          <cell r="L28">
            <v>429</v>
          </cell>
          <cell r="M28">
            <v>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966</v>
          </cell>
          <cell r="F8">
            <v>384</v>
          </cell>
          <cell r="J8">
            <v>135</v>
          </cell>
          <cell r="K8">
            <v>30</v>
          </cell>
          <cell r="L8">
            <v>50</v>
          </cell>
          <cell r="M8">
            <v>948</v>
          </cell>
          <cell r="P8">
            <v>237</v>
          </cell>
          <cell r="T8">
            <v>226</v>
          </cell>
        </row>
        <row r="9">
          <cell r="D9">
            <v>513</v>
          </cell>
          <cell r="F9">
            <v>155</v>
          </cell>
          <cell r="J9">
            <v>25</v>
          </cell>
          <cell r="K9">
            <v>10</v>
          </cell>
          <cell r="L9">
            <v>15</v>
          </cell>
          <cell r="M9">
            <v>449</v>
          </cell>
          <cell r="P9">
            <v>147</v>
          </cell>
          <cell r="T9">
            <v>138</v>
          </cell>
        </row>
        <row r="10">
          <cell r="D10">
            <v>440</v>
          </cell>
          <cell r="F10">
            <v>130</v>
          </cell>
          <cell r="J10">
            <v>37</v>
          </cell>
          <cell r="K10">
            <v>7</v>
          </cell>
          <cell r="L10">
            <v>41</v>
          </cell>
          <cell r="M10">
            <v>428</v>
          </cell>
          <cell r="P10">
            <v>179</v>
          </cell>
          <cell r="T10">
            <v>157</v>
          </cell>
        </row>
        <row r="11">
          <cell r="D11">
            <v>679</v>
          </cell>
          <cell r="F11">
            <v>196</v>
          </cell>
          <cell r="J11">
            <v>76</v>
          </cell>
          <cell r="K11">
            <v>0</v>
          </cell>
          <cell r="L11">
            <v>28</v>
          </cell>
          <cell r="M11">
            <v>662</v>
          </cell>
          <cell r="P11">
            <v>234</v>
          </cell>
          <cell r="T11">
            <v>190</v>
          </cell>
        </row>
        <row r="12">
          <cell r="D12">
            <v>663</v>
          </cell>
          <cell r="F12">
            <v>256</v>
          </cell>
          <cell r="J12">
            <v>48</v>
          </cell>
          <cell r="K12">
            <v>51</v>
          </cell>
          <cell r="L12">
            <v>3</v>
          </cell>
          <cell r="M12">
            <v>606</v>
          </cell>
          <cell r="P12">
            <v>201</v>
          </cell>
          <cell r="T12">
            <v>166</v>
          </cell>
        </row>
        <row r="13">
          <cell r="D13">
            <v>640</v>
          </cell>
          <cell r="F13">
            <v>181</v>
          </cell>
          <cell r="J13">
            <v>67</v>
          </cell>
          <cell r="K13">
            <v>11</v>
          </cell>
          <cell r="L13">
            <v>5</v>
          </cell>
          <cell r="M13">
            <v>573</v>
          </cell>
          <cell r="P13">
            <v>180</v>
          </cell>
          <cell r="T13">
            <v>149</v>
          </cell>
        </row>
        <row r="14">
          <cell r="D14">
            <v>428</v>
          </cell>
          <cell r="F14">
            <v>139</v>
          </cell>
          <cell r="J14">
            <v>34</v>
          </cell>
          <cell r="K14">
            <v>3</v>
          </cell>
          <cell r="L14">
            <v>18</v>
          </cell>
          <cell r="M14">
            <v>382</v>
          </cell>
          <cell r="P14">
            <v>167</v>
          </cell>
          <cell r="T14">
            <v>151</v>
          </cell>
        </row>
        <row r="15">
          <cell r="D15">
            <v>544</v>
          </cell>
          <cell r="F15">
            <v>191</v>
          </cell>
          <cell r="J15">
            <v>77</v>
          </cell>
          <cell r="K15">
            <v>8</v>
          </cell>
          <cell r="L15">
            <v>28</v>
          </cell>
          <cell r="M15">
            <v>487</v>
          </cell>
          <cell r="P15">
            <v>177</v>
          </cell>
          <cell r="T15">
            <v>140</v>
          </cell>
        </row>
        <row r="16">
          <cell r="D16">
            <v>395</v>
          </cell>
          <cell r="F16">
            <v>108</v>
          </cell>
          <cell r="J16">
            <v>23</v>
          </cell>
          <cell r="K16">
            <v>62</v>
          </cell>
          <cell r="L16">
            <v>1</v>
          </cell>
          <cell r="M16">
            <v>391</v>
          </cell>
          <cell r="P16">
            <v>141</v>
          </cell>
          <cell r="T16">
            <v>138</v>
          </cell>
        </row>
        <row r="17">
          <cell r="D17">
            <v>624</v>
          </cell>
          <cell r="F17">
            <v>198</v>
          </cell>
          <cell r="J17">
            <v>57</v>
          </cell>
          <cell r="K17">
            <v>5</v>
          </cell>
          <cell r="L17">
            <v>9</v>
          </cell>
          <cell r="M17">
            <v>536</v>
          </cell>
          <cell r="P17">
            <v>204</v>
          </cell>
          <cell r="T17">
            <v>191</v>
          </cell>
        </row>
        <row r="18">
          <cell r="D18">
            <v>532</v>
          </cell>
          <cell r="F18">
            <v>150</v>
          </cell>
          <cell r="J18">
            <v>50</v>
          </cell>
          <cell r="K18">
            <v>15</v>
          </cell>
          <cell r="L18">
            <v>10</v>
          </cell>
          <cell r="M18">
            <v>490</v>
          </cell>
          <cell r="P18">
            <v>174</v>
          </cell>
          <cell r="T18">
            <v>143</v>
          </cell>
        </row>
        <row r="19">
          <cell r="D19">
            <v>1240</v>
          </cell>
          <cell r="F19">
            <v>393</v>
          </cell>
          <cell r="J19">
            <v>82</v>
          </cell>
          <cell r="K19">
            <v>28</v>
          </cell>
          <cell r="L19">
            <v>78</v>
          </cell>
          <cell r="M19">
            <v>1181</v>
          </cell>
          <cell r="P19">
            <v>431</v>
          </cell>
          <cell r="T19">
            <v>414</v>
          </cell>
        </row>
        <row r="20">
          <cell r="D20">
            <v>695</v>
          </cell>
          <cell r="F20">
            <v>330</v>
          </cell>
          <cell r="J20">
            <v>75</v>
          </cell>
          <cell r="K20">
            <v>92</v>
          </cell>
          <cell r="L20">
            <v>53</v>
          </cell>
          <cell r="M20">
            <v>615</v>
          </cell>
          <cell r="P20">
            <v>135</v>
          </cell>
          <cell r="T20">
            <v>109</v>
          </cell>
        </row>
        <row r="21">
          <cell r="D21">
            <v>385</v>
          </cell>
          <cell r="F21">
            <v>137</v>
          </cell>
          <cell r="J21">
            <v>53</v>
          </cell>
          <cell r="K21">
            <v>46</v>
          </cell>
          <cell r="L21">
            <v>25</v>
          </cell>
          <cell r="M21">
            <v>329</v>
          </cell>
          <cell r="P21">
            <v>113</v>
          </cell>
          <cell r="T21">
            <v>99</v>
          </cell>
        </row>
        <row r="22">
          <cell r="D22">
            <v>522</v>
          </cell>
          <cell r="F22">
            <v>174</v>
          </cell>
          <cell r="J22">
            <v>50</v>
          </cell>
          <cell r="K22">
            <v>13</v>
          </cell>
          <cell r="L22">
            <v>3</v>
          </cell>
          <cell r="M22">
            <v>517</v>
          </cell>
          <cell r="P22">
            <v>146</v>
          </cell>
          <cell r="T22">
            <v>137</v>
          </cell>
        </row>
        <row r="23">
          <cell r="D23">
            <v>606</v>
          </cell>
          <cell r="F23">
            <v>146</v>
          </cell>
          <cell r="J23">
            <v>30</v>
          </cell>
          <cell r="K23">
            <v>1</v>
          </cell>
          <cell r="L23">
            <v>16</v>
          </cell>
          <cell r="M23">
            <v>445</v>
          </cell>
          <cell r="P23">
            <v>280</v>
          </cell>
          <cell r="T23">
            <v>239</v>
          </cell>
        </row>
        <row r="24">
          <cell r="D24">
            <v>550</v>
          </cell>
          <cell r="F24">
            <v>187</v>
          </cell>
          <cell r="J24">
            <v>38</v>
          </cell>
          <cell r="K24">
            <v>7</v>
          </cell>
          <cell r="L24">
            <v>68</v>
          </cell>
          <cell r="M24">
            <v>478</v>
          </cell>
          <cell r="P24">
            <v>195</v>
          </cell>
          <cell r="T24">
            <v>171</v>
          </cell>
        </row>
        <row r="25">
          <cell r="D25">
            <v>732</v>
          </cell>
          <cell r="F25">
            <v>206</v>
          </cell>
          <cell r="J25">
            <v>72</v>
          </cell>
          <cell r="K25">
            <v>52</v>
          </cell>
          <cell r="L25">
            <v>0</v>
          </cell>
          <cell r="M25">
            <v>690</v>
          </cell>
          <cell r="P25">
            <v>172</v>
          </cell>
          <cell r="T25">
            <v>155</v>
          </cell>
        </row>
        <row r="26">
          <cell r="D26">
            <v>748</v>
          </cell>
          <cell r="F26">
            <v>142</v>
          </cell>
          <cell r="J26">
            <v>31</v>
          </cell>
          <cell r="K26">
            <v>5</v>
          </cell>
          <cell r="L26">
            <v>0</v>
          </cell>
          <cell r="M26">
            <v>584</v>
          </cell>
          <cell r="P26">
            <v>189</v>
          </cell>
          <cell r="T26">
            <v>160</v>
          </cell>
        </row>
        <row r="27">
          <cell r="D27">
            <v>780</v>
          </cell>
          <cell r="F27">
            <v>229</v>
          </cell>
          <cell r="J27">
            <v>83</v>
          </cell>
          <cell r="K27">
            <v>6</v>
          </cell>
          <cell r="L27">
            <v>63</v>
          </cell>
          <cell r="M27">
            <v>759</v>
          </cell>
          <cell r="P27">
            <v>242</v>
          </cell>
          <cell r="T27">
            <v>227</v>
          </cell>
        </row>
        <row r="28">
          <cell r="D28">
            <v>763</v>
          </cell>
          <cell r="F28">
            <v>228</v>
          </cell>
          <cell r="J28">
            <v>61</v>
          </cell>
          <cell r="K28">
            <v>16</v>
          </cell>
          <cell r="L28">
            <v>4</v>
          </cell>
          <cell r="M28">
            <v>755</v>
          </cell>
          <cell r="P28">
            <v>234</v>
          </cell>
          <cell r="T28">
            <v>211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252</v>
          </cell>
          <cell r="L8">
            <v>16</v>
          </cell>
          <cell r="M8">
            <v>0</v>
          </cell>
        </row>
        <row r="9">
          <cell r="D9">
            <v>1</v>
          </cell>
          <cell r="G9">
            <v>0</v>
          </cell>
          <cell r="K9">
            <v>293</v>
          </cell>
          <cell r="L9">
            <v>31</v>
          </cell>
          <cell r="M9">
            <v>0</v>
          </cell>
        </row>
        <row r="10">
          <cell r="D10">
            <v>1</v>
          </cell>
          <cell r="G10">
            <v>0</v>
          </cell>
          <cell r="K10">
            <v>176</v>
          </cell>
          <cell r="L10">
            <v>74</v>
          </cell>
          <cell r="M10">
            <v>1</v>
          </cell>
        </row>
        <row r="11">
          <cell r="D11">
            <v>1</v>
          </cell>
          <cell r="G11">
            <v>0</v>
          </cell>
          <cell r="K11">
            <v>144</v>
          </cell>
          <cell r="L11">
            <v>36</v>
          </cell>
          <cell r="M11">
            <v>0</v>
          </cell>
        </row>
        <row r="12">
          <cell r="D12">
            <v>1</v>
          </cell>
          <cell r="G12">
            <v>0</v>
          </cell>
          <cell r="K12">
            <v>154</v>
          </cell>
          <cell r="L12">
            <v>41</v>
          </cell>
          <cell r="M12">
            <v>0</v>
          </cell>
        </row>
        <row r="13">
          <cell r="D13">
            <v>1</v>
          </cell>
          <cell r="G13">
            <v>0</v>
          </cell>
          <cell r="K13">
            <v>210</v>
          </cell>
          <cell r="L13">
            <v>53</v>
          </cell>
          <cell r="M13">
            <v>0</v>
          </cell>
        </row>
        <row r="14">
          <cell r="D14">
            <v>0</v>
          </cell>
          <cell r="G14">
            <v>0</v>
          </cell>
          <cell r="K14">
            <v>38</v>
          </cell>
          <cell r="L14">
            <v>13</v>
          </cell>
          <cell r="M14">
            <v>0</v>
          </cell>
        </row>
        <row r="15">
          <cell r="D15">
            <v>2</v>
          </cell>
          <cell r="G15">
            <v>0</v>
          </cell>
          <cell r="K15">
            <v>204</v>
          </cell>
          <cell r="L15">
            <v>17</v>
          </cell>
          <cell r="M15">
            <v>0</v>
          </cell>
        </row>
        <row r="16">
          <cell r="D16">
            <v>1</v>
          </cell>
          <cell r="G16">
            <v>0</v>
          </cell>
          <cell r="K16">
            <v>152</v>
          </cell>
          <cell r="L16">
            <v>43</v>
          </cell>
          <cell r="M16">
            <v>0</v>
          </cell>
        </row>
        <row r="17">
          <cell r="D17">
            <v>1</v>
          </cell>
          <cell r="G17">
            <v>0</v>
          </cell>
          <cell r="K17">
            <v>89</v>
          </cell>
          <cell r="L17">
            <v>82</v>
          </cell>
          <cell r="M17">
            <v>0</v>
          </cell>
        </row>
        <row r="18">
          <cell r="D18">
            <v>3</v>
          </cell>
          <cell r="G18">
            <v>0</v>
          </cell>
          <cell r="K18">
            <v>129</v>
          </cell>
          <cell r="L18">
            <v>29</v>
          </cell>
          <cell r="M18">
            <v>0</v>
          </cell>
        </row>
        <row r="19">
          <cell r="D19">
            <v>1</v>
          </cell>
          <cell r="G19">
            <v>0</v>
          </cell>
          <cell r="K19">
            <v>163</v>
          </cell>
          <cell r="L19">
            <v>136</v>
          </cell>
          <cell r="M19">
            <v>0</v>
          </cell>
        </row>
        <row r="20">
          <cell r="D20">
            <v>1</v>
          </cell>
          <cell r="G20">
            <v>1</v>
          </cell>
          <cell r="K20">
            <v>96</v>
          </cell>
          <cell r="L20">
            <v>76</v>
          </cell>
          <cell r="M20">
            <v>0</v>
          </cell>
        </row>
        <row r="21">
          <cell r="D21">
            <v>2</v>
          </cell>
          <cell r="G21">
            <v>0</v>
          </cell>
          <cell r="K21">
            <v>103</v>
          </cell>
          <cell r="L21">
            <v>18</v>
          </cell>
          <cell r="M21">
            <v>1</v>
          </cell>
        </row>
        <row r="22">
          <cell r="D22">
            <v>0</v>
          </cell>
          <cell r="G22">
            <v>0</v>
          </cell>
          <cell r="K22">
            <v>14</v>
          </cell>
          <cell r="L22">
            <v>13</v>
          </cell>
          <cell r="M22">
            <v>0</v>
          </cell>
        </row>
        <row r="23">
          <cell r="D23">
            <v>0</v>
          </cell>
          <cell r="G23">
            <v>0</v>
          </cell>
          <cell r="K23">
            <v>3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0</v>
          </cell>
          <cell r="K24">
            <v>116</v>
          </cell>
          <cell r="L24">
            <v>16</v>
          </cell>
          <cell r="M24">
            <v>0</v>
          </cell>
        </row>
        <row r="25">
          <cell r="D25">
            <v>0</v>
          </cell>
          <cell r="G25">
            <v>0</v>
          </cell>
          <cell r="K25">
            <v>157</v>
          </cell>
          <cell r="L25">
            <v>138</v>
          </cell>
          <cell r="M25">
            <v>1</v>
          </cell>
        </row>
        <row r="26">
          <cell r="D26">
            <v>19</v>
          </cell>
          <cell r="G26">
            <v>0</v>
          </cell>
          <cell r="K26">
            <v>3451</v>
          </cell>
          <cell r="L26">
            <v>1559</v>
          </cell>
          <cell r="M26">
            <v>12</v>
          </cell>
        </row>
        <row r="27">
          <cell r="D27">
            <v>7</v>
          </cell>
          <cell r="G27">
            <v>0</v>
          </cell>
          <cell r="K27">
            <v>957</v>
          </cell>
          <cell r="L27">
            <v>180</v>
          </cell>
          <cell r="M27">
            <v>0</v>
          </cell>
        </row>
        <row r="28">
          <cell r="D28">
            <v>10</v>
          </cell>
          <cell r="G28">
            <v>0</v>
          </cell>
          <cell r="K28">
            <v>882</v>
          </cell>
          <cell r="L28">
            <v>276</v>
          </cell>
          <cell r="M2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237</v>
          </cell>
          <cell r="F8">
            <v>44</v>
          </cell>
          <cell r="J8">
            <v>10</v>
          </cell>
          <cell r="K8">
            <v>3</v>
          </cell>
          <cell r="L8">
            <v>6</v>
          </cell>
          <cell r="P8">
            <v>72</v>
          </cell>
          <cell r="T8">
            <v>67</v>
          </cell>
        </row>
        <row r="9">
          <cell r="D9">
            <v>139</v>
          </cell>
          <cell r="F9">
            <v>31</v>
          </cell>
          <cell r="J9">
            <v>3</v>
          </cell>
          <cell r="K9">
            <v>0</v>
          </cell>
          <cell r="L9">
            <v>8</v>
          </cell>
          <cell r="P9">
            <v>39</v>
          </cell>
          <cell r="T9">
            <v>39</v>
          </cell>
        </row>
        <row r="10">
          <cell r="D10">
            <v>114</v>
          </cell>
          <cell r="F10">
            <v>20</v>
          </cell>
          <cell r="J10">
            <v>0</v>
          </cell>
          <cell r="K10">
            <v>1</v>
          </cell>
          <cell r="L10">
            <v>0</v>
          </cell>
          <cell r="P10">
            <v>54</v>
          </cell>
          <cell r="T10">
            <v>44</v>
          </cell>
        </row>
        <row r="11">
          <cell r="D11">
            <v>214</v>
          </cell>
          <cell r="F11">
            <v>38</v>
          </cell>
          <cell r="J11">
            <v>8</v>
          </cell>
          <cell r="K11">
            <v>0</v>
          </cell>
          <cell r="L11">
            <v>1</v>
          </cell>
          <cell r="P11">
            <v>67</v>
          </cell>
          <cell r="T11">
            <v>50</v>
          </cell>
        </row>
        <row r="12">
          <cell r="D12">
            <v>142</v>
          </cell>
          <cell r="F12">
            <v>39</v>
          </cell>
          <cell r="J12">
            <v>4</v>
          </cell>
          <cell r="K12">
            <v>4</v>
          </cell>
          <cell r="L12">
            <v>4</v>
          </cell>
          <cell r="P12">
            <v>50</v>
          </cell>
          <cell r="T12">
            <v>43</v>
          </cell>
        </row>
        <row r="13">
          <cell r="D13">
            <v>130</v>
          </cell>
          <cell r="F13">
            <v>26</v>
          </cell>
          <cell r="J13">
            <v>4</v>
          </cell>
          <cell r="K13">
            <v>0</v>
          </cell>
          <cell r="L13">
            <v>0</v>
          </cell>
          <cell r="P13">
            <v>46</v>
          </cell>
          <cell r="T13">
            <v>42</v>
          </cell>
        </row>
        <row r="14">
          <cell r="D14">
            <v>67</v>
          </cell>
          <cell r="F14">
            <v>11</v>
          </cell>
          <cell r="J14">
            <v>1</v>
          </cell>
          <cell r="K14">
            <v>1</v>
          </cell>
          <cell r="L14">
            <v>2</v>
          </cell>
          <cell r="P14">
            <v>23</v>
          </cell>
          <cell r="T14">
            <v>20</v>
          </cell>
        </row>
        <row r="15">
          <cell r="D15">
            <v>116</v>
          </cell>
          <cell r="F15">
            <v>32</v>
          </cell>
          <cell r="J15">
            <v>12</v>
          </cell>
          <cell r="K15">
            <v>1</v>
          </cell>
          <cell r="L15">
            <v>1</v>
          </cell>
          <cell r="P15">
            <v>44</v>
          </cell>
          <cell r="T15">
            <v>35</v>
          </cell>
        </row>
        <row r="16">
          <cell r="D16">
            <v>150</v>
          </cell>
          <cell r="F16">
            <v>39</v>
          </cell>
          <cell r="J16">
            <v>3</v>
          </cell>
          <cell r="K16">
            <v>8</v>
          </cell>
          <cell r="L16">
            <v>0</v>
          </cell>
          <cell r="P16">
            <v>41</v>
          </cell>
          <cell r="T16">
            <v>40</v>
          </cell>
        </row>
        <row r="17">
          <cell r="D17">
            <v>155</v>
          </cell>
          <cell r="F17">
            <v>33</v>
          </cell>
          <cell r="J17">
            <v>2</v>
          </cell>
          <cell r="K17">
            <v>0</v>
          </cell>
          <cell r="L17">
            <v>4</v>
          </cell>
          <cell r="P17">
            <v>43</v>
          </cell>
          <cell r="T17">
            <v>36</v>
          </cell>
        </row>
        <row r="18">
          <cell r="D18">
            <v>141</v>
          </cell>
          <cell r="F18">
            <v>32</v>
          </cell>
          <cell r="J18">
            <v>5</v>
          </cell>
          <cell r="K18">
            <v>5</v>
          </cell>
          <cell r="L18">
            <v>2</v>
          </cell>
          <cell r="P18">
            <v>40</v>
          </cell>
          <cell r="T18">
            <v>32</v>
          </cell>
        </row>
        <row r="19">
          <cell r="D19">
            <v>231</v>
          </cell>
          <cell r="F19">
            <v>28</v>
          </cell>
          <cell r="J19">
            <v>2</v>
          </cell>
          <cell r="K19">
            <v>0</v>
          </cell>
          <cell r="L19">
            <v>1</v>
          </cell>
          <cell r="P19">
            <v>92</v>
          </cell>
          <cell r="T19">
            <v>88</v>
          </cell>
        </row>
        <row r="20">
          <cell r="D20">
            <v>120</v>
          </cell>
          <cell r="F20">
            <v>45</v>
          </cell>
          <cell r="J20">
            <v>4</v>
          </cell>
          <cell r="K20">
            <v>8</v>
          </cell>
          <cell r="L20">
            <v>8</v>
          </cell>
          <cell r="P20">
            <v>23</v>
          </cell>
          <cell r="T20">
            <v>20</v>
          </cell>
        </row>
        <row r="21">
          <cell r="D21">
            <v>95</v>
          </cell>
          <cell r="F21">
            <v>21</v>
          </cell>
          <cell r="J21">
            <v>3</v>
          </cell>
          <cell r="K21">
            <v>3</v>
          </cell>
          <cell r="L21">
            <v>1</v>
          </cell>
          <cell r="P21">
            <v>19</v>
          </cell>
          <cell r="T21">
            <v>17</v>
          </cell>
        </row>
        <row r="22">
          <cell r="D22">
            <v>136</v>
          </cell>
          <cell r="F22">
            <v>28</v>
          </cell>
          <cell r="J22">
            <v>2</v>
          </cell>
          <cell r="K22">
            <v>1</v>
          </cell>
          <cell r="L22">
            <v>0</v>
          </cell>
          <cell r="P22">
            <v>30</v>
          </cell>
          <cell r="T22">
            <v>40</v>
          </cell>
        </row>
        <row r="23">
          <cell r="D23">
            <v>92</v>
          </cell>
          <cell r="F23">
            <v>11</v>
          </cell>
          <cell r="J23">
            <v>2</v>
          </cell>
          <cell r="K23">
            <v>0</v>
          </cell>
          <cell r="L23">
            <v>1</v>
          </cell>
          <cell r="P23">
            <v>63</v>
          </cell>
          <cell r="T23">
            <v>26</v>
          </cell>
        </row>
        <row r="24">
          <cell r="D24">
            <v>173</v>
          </cell>
          <cell r="F24">
            <v>46</v>
          </cell>
          <cell r="J24">
            <v>12</v>
          </cell>
          <cell r="K24">
            <v>0</v>
          </cell>
          <cell r="L24">
            <v>18</v>
          </cell>
          <cell r="P24">
            <v>78</v>
          </cell>
          <cell r="T24">
            <v>50</v>
          </cell>
        </row>
        <row r="25">
          <cell r="D25">
            <v>243</v>
          </cell>
          <cell r="F25">
            <v>41</v>
          </cell>
          <cell r="J25">
            <v>12</v>
          </cell>
          <cell r="K25">
            <v>19</v>
          </cell>
          <cell r="L25">
            <v>1</v>
          </cell>
          <cell r="P25">
            <v>41</v>
          </cell>
          <cell r="T25">
            <v>73</v>
          </cell>
        </row>
        <row r="26">
          <cell r="D26">
            <v>2599</v>
          </cell>
          <cell r="F26">
            <v>487</v>
          </cell>
          <cell r="J26">
            <v>91</v>
          </cell>
          <cell r="K26">
            <v>22</v>
          </cell>
          <cell r="L26">
            <v>0</v>
          </cell>
          <cell r="P26">
            <v>730</v>
          </cell>
          <cell r="T26">
            <v>611</v>
          </cell>
        </row>
        <row r="27">
          <cell r="D27">
            <v>574</v>
          </cell>
          <cell r="F27">
            <v>126</v>
          </cell>
          <cell r="J27">
            <v>22</v>
          </cell>
          <cell r="K27">
            <v>14</v>
          </cell>
          <cell r="L27">
            <v>18</v>
          </cell>
          <cell r="P27">
            <v>143</v>
          </cell>
          <cell r="T27">
            <v>124</v>
          </cell>
        </row>
        <row r="28">
          <cell r="D28">
            <v>486</v>
          </cell>
          <cell r="F28">
            <v>121</v>
          </cell>
          <cell r="J28">
            <v>18</v>
          </cell>
          <cell r="K28">
            <v>1</v>
          </cell>
          <cell r="L28">
            <v>1</v>
          </cell>
          <cell r="P28">
            <v>129</v>
          </cell>
          <cell r="T28">
            <v>112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/>
      <sheetData sheetId="1">
        <row r="11">
          <cell r="C11">
            <v>2108</v>
          </cell>
          <cell r="D11">
            <v>228</v>
          </cell>
          <cell r="E11">
            <v>116</v>
          </cell>
          <cell r="I11">
            <v>1110</v>
          </cell>
          <cell r="J11">
            <v>572</v>
          </cell>
          <cell r="L11">
            <v>7</v>
          </cell>
          <cell r="M11">
            <v>18</v>
          </cell>
        </row>
        <row r="12">
          <cell r="C12">
            <v>898</v>
          </cell>
          <cell r="D12">
            <v>115</v>
          </cell>
          <cell r="E12">
            <v>50</v>
          </cell>
          <cell r="I12">
            <v>507</v>
          </cell>
          <cell r="J12">
            <v>206</v>
          </cell>
          <cell r="L12">
            <v>1</v>
          </cell>
          <cell r="M12">
            <v>15</v>
          </cell>
        </row>
        <row r="13">
          <cell r="C13">
            <v>862</v>
          </cell>
          <cell r="D13">
            <v>109</v>
          </cell>
          <cell r="E13">
            <v>44</v>
          </cell>
          <cell r="I13">
            <v>505</v>
          </cell>
          <cell r="J13">
            <v>209</v>
          </cell>
          <cell r="L13">
            <v>3</v>
          </cell>
          <cell r="M13">
            <v>20</v>
          </cell>
        </row>
        <row r="14">
          <cell r="C14">
            <v>1502</v>
          </cell>
          <cell r="D14">
            <v>206</v>
          </cell>
          <cell r="E14">
            <v>87</v>
          </cell>
          <cell r="I14">
            <v>917</v>
          </cell>
          <cell r="J14">
            <v>366</v>
          </cell>
          <cell r="L14">
            <v>3</v>
          </cell>
          <cell r="M14">
            <v>15</v>
          </cell>
        </row>
        <row r="15">
          <cell r="C15">
            <v>1027</v>
          </cell>
          <cell r="D15">
            <v>132</v>
          </cell>
          <cell r="E15">
            <v>46</v>
          </cell>
          <cell r="I15">
            <v>484</v>
          </cell>
          <cell r="J15">
            <v>265</v>
          </cell>
          <cell r="L15">
            <v>6</v>
          </cell>
          <cell r="M15">
            <v>19</v>
          </cell>
        </row>
        <row r="16">
          <cell r="C16">
            <v>1081</v>
          </cell>
          <cell r="D16">
            <v>113</v>
          </cell>
          <cell r="E16">
            <v>49</v>
          </cell>
          <cell r="I16">
            <v>589</v>
          </cell>
          <cell r="J16">
            <v>257</v>
          </cell>
          <cell r="L16">
            <v>6</v>
          </cell>
          <cell r="M16">
            <v>8</v>
          </cell>
        </row>
        <row r="17">
          <cell r="C17">
            <v>586</v>
          </cell>
          <cell r="D17">
            <v>63</v>
          </cell>
          <cell r="E17">
            <v>31</v>
          </cell>
          <cell r="I17">
            <v>311</v>
          </cell>
          <cell r="J17">
            <v>86</v>
          </cell>
          <cell r="L17">
            <v>4</v>
          </cell>
          <cell r="M17">
            <v>4</v>
          </cell>
        </row>
        <row r="18">
          <cell r="C18">
            <v>1012</v>
          </cell>
          <cell r="D18">
            <v>102</v>
          </cell>
          <cell r="E18">
            <v>55</v>
          </cell>
          <cell r="I18">
            <v>582</v>
          </cell>
          <cell r="J18">
            <v>299</v>
          </cell>
          <cell r="L18">
            <v>2</v>
          </cell>
          <cell r="M18">
            <v>1</v>
          </cell>
        </row>
        <row r="19">
          <cell r="C19">
            <v>750</v>
          </cell>
          <cell r="D19">
            <v>149</v>
          </cell>
          <cell r="E19">
            <v>68</v>
          </cell>
          <cell r="I19">
            <v>367</v>
          </cell>
          <cell r="J19">
            <v>200</v>
          </cell>
          <cell r="L19">
            <v>3</v>
          </cell>
          <cell r="M19">
            <v>5</v>
          </cell>
        </row>
        <row r="20">
          <cell r="C20">
            <v>1217</v>
          </cell>
          <cell r="D20">
            <v>123</v>
          </cell>
          <cell r="E20">
            <v>47</v>
          </cell>
          <cell r="I20">
            <v>620</v>
          </cell>
          <cell r="J20">
            <v>311</v>
          </cell>
          <cell r="L20">
            <v>4</v>
          </cell>
          <cell r="M20">
            <v>2</v>
          </cell>
        </row>
        <row r="21">
          <cell r="C21">
            <v>1061</v>
          </cell>
          <cell r="D21">
            <v>123</v>
          </cell>
          <cell r="E21">
            <v>61</v>
          </cell>
          <cell r="I21">
            <v>570</v>
          </cell>
          <cell r="J21">
            <v>249</v>
          </cell>
          <cell r="L21">
            <v>2</v>
          </cell>
          <cell r="M21">
            <v>0</v>
          </cell>
        </row>
        <row r="22">
          <cell r="C22">
            <v>2108</v>
          </cell>
          <cell r="D22">
            <v>223</v>
          </cell>
          <cell r="E22">
            <v>114</v>
          </cell>
          <cell r="I22">
            <v>1056</v>
          </cell>
          <cell r="J22">
            <v>578</v>
          </cell>
          <cell r="L22">
            <v>10</v>
          </cell>
          <cell r="M22">
            <v>16</v>
          </cell>
        </row>
        <row r="23">
          <cell r="C23">
            <v>638</v>
          </cell>
          <cell r="D23">
            <v>102</v>
          </cell>
          <cell r="E23">
            <v>31</v>
          </cell>
          <cell r="I23">
            <v>391</v>
          </cell>
          <cell r="J23">
            <v>157</v>
          </cell>
          <cell r="L23">
            <v>1</v>
          </cell>
          <cell r="M23">
            <v>4</v>
          </cell>
        </row>
        <row r="24">
          <cell r="C24">
            <v>812</v>
          </cell>
          <cell r="D24">
            <v>82</v>
          </cell>
          <cell r="E24">
            <v>33</v>
          </cell>
          <cell r="I24">
            <v>393</v>
          </cell>
          <cell r="J24">
            <v>227</v>
          </cell>
          <cell r="L24">
            <v>2</v>
          </cell>
          <cell r="M24">
            <v>5</v>
          </cell>
        </row>
        <row r="25">
          <cell r="C25">
            <v>1051</v>
          </cell>
          <cell r="D25">
            <v>136</v>
          </cell>
          <cell r="E25">
            <v>44</v>
          </cell>
          <cell r="I25">
            <v>541</v>
          </cell>
          <cell r="J25">
            <v>303</v>
          </cell>
          <cell r="L25">
            <v>6</v>
          </cell>
          <cell r="M25">
            <v>0</v>
          </cell>
        </row>
        <row r="26">
          <cell r="C26">
            <v>864</v>
          </cell>
          <cell r="D26">
            <v>59</v>
          </cell>
          <cell r="E26">
            <v>43</v>
          </cell>
          <cell r="I26">
            <v>409</v>
          </cell>
          <cell r="J26">
            <v>184</v>
          </cell>
          <cell r="L26">
            <v>4</v>
          </cell>
          <cell r="M26">
            <v>0</v>
          </cell>
        </row>
        <row r="27">
          <cell r="C27">
            <v>813</v>
          </cell>
          <cell r="D27">
            <v>156</v>
          </cell>
          <cell r="E27">
            <v>31</v>
          </cell>
          <cell r="I27">
            <v>417</v>
          </cell>
          <cell r="J27">
            <v>201</v>
          </cell>
          <cell r="L27">
            <v>4</v>
          </cell>
          <cell r="M27">
            <v>13</v>
          </cell>
        </row>
        <row r="28">
          <cell r="C28">
            <v>1174</v>
          </cell>
          <cell r="D28">
            <v>229</v>
          </cell>
          <cell r="E28">
            <v>79</v>
          </cell>
          <cell r="I28">
            <v>702</v>
          </cell>
          <cell r="J28">
            <v>339</v>
          </cell>
          <cell r="L28">
            <v>2</v>
          </cell>
          <cell r="M28">
            <v>2</v>
          </cell>
        </row>
        <row r="29">
          <cell r="C29">
            <v>6750</v>
          </cell>
          <cell r="D29">
            <v>2043</v>
          </cell>
          <cell r="E29">
            <v>474</v>
          </cell>
          <cell r="I29">
            <v>4413</v>
          </cell>
          <cell r="J29">
            <v>2055</v>
          </cell>
          <cell r="L29">
            <v>45</v>
          </cell>
          <cell r="M29">
            <v>234</v>
          </cell>
        </row>
        <row r="30">
          <cell r="C30">
            <v>2825</v>
          </cell>
          <cell r="D30">
            <v>556</v>
          </cell>
          <cell r="E30">
            <v>257</v>
          </cell>
          <cell r="I30">
            <v>1682</v>
          </cell>
          <cell r="J30">
            <v>758</v>
          </cell>
          <cell r="L30">
            <v>6</v>
          </cell>
          <cell r="M30">
            <v>30</v>
          </cell>
        </row>
        <row r="31">
          <cell r="C31">
            <v>2755</v>
          </cell>
          <cell r="D31">
            <v>481</v>
          </cell>
          <cell r="E31">
            <v>155</v>
          </cell>
          <cell r="I31">
            <v>1671</v>
          </cell>
          <cell r="J31">
            <v>777</v>
          </cell>
          <cell r="L31">
            <v>19</v>
          </cell>
          <cell r="M31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8</v>
          </cell>
          <cell r="L8">
            <v>6</v>
          </cell>
          <cell r="M8">
            <v>0</v>
          </cell>
        </row>
        <row r="9">
          <cell r="D9">
            <v>0</v>
          </cell>
          <cell r="G9">
            <v>0</v>
          </cell>
          <cell r="K9">
            <v>14</v>
          </cell>
          <cell r="L9">
            <v>11</v>
          </cell>
          <cell r="M9">
            <v>0</v>
          </cell>
        </row>
        <row r="10">
          <cell r="D10">
            <v>0</v>
          </cell>
          <cell r="G10">
            <v>0</v>
          </cell>
          <cell r="K10">
            <v>34</v>
          </cell>
          <cell r="L10">
            <v>27</v>
          </cell>
          <cell r="M10">
            <v>0</v>
          </cell>
        </row>
        <row r="11">
          <cell r="D11">
            <v>0</v>
          </cell>
          <cell r="G11">
            <v>0</v>
          </cell>
          <cell r="K11">
            <v>16</v>
          </cell>
          <cell r="L11">
            <v>15</v>
          </cell>
          <cell r="M11">
            <v>0</v>
          </cell>
        </row>
        <row r="12">
          <cell r="D12">
            <v>0</v>
          </cell>
          <cell r="G12">
            <v>0</v>
          </cell>
          <cell r="K12">
            <v>11</v>
          </cell>
          <cell r="L12">
            <v>11</v>
          </cell>
          <cell r="M12">
            <v>0</v>
          </cell>
        </row>
        <row r="13">
          <cell r="D13">
            <v>0</v>
          </cell>
          <cell r="G13">
            <v>0</v>
          </cell>
          <cell r="K13">
            <v>23</v>
          </cell>
          <cell r="L13">
            <v>22</v>
          </cell>
          <cell r="M13">
            <v>0</v>
          </cell>
        </row>
        <row r="14">
          <cell r="D14">
            <v>0</v>
          </cell>
          <cell r="G14">
            <v>0</v>
          </cell>
          <cell r="K14">
            <v>3</v>
          </cell>
          <cell r="L14">
            <v>3</v>
          </cell>
          <cell r="M14">
            <v>0</v>
          </cell>
        </row>
        <row r="15">
          <cell r="D15">
            <v>1</v>
          </cell>
          <cell r="G15">
            <v>0</v>
          </cell>
          <cell r="K15">
            <v>17</v>
          </cell>
          <cell r="L15">
            <v>5</v>
          </cell>
          <cell r="M15">
            <v>0</v>
          </cell>
        </row>
        <row r="16">
          <cell r="D16">
            <v>1</v>
          </cell>
          <cell r="G16">
            <v>0</v>
          </cell>
          <cell r="K16">
            <v>26</v>
          </cell>
          <cell r="L16">
            <v>23</v>
          </cell>
          <cell r="M16">
            <v>0</v>
          </cell>
        </row>
        <row r="17">
          <cell r="D17">
            <v>1</v>
          </cell>
          <cell r="G17">
            <v>0</v>
          </cell>
          <cell r="K17">
            <v>34</v>
          </cell>
          <cell r="L17">
            <v>33</v>
          </cell>
          <cell r="M17">
            <v>0</v>
          </cell>
        </row>
        <row r="18">
          <cell r="D18">
            <v>2</v>
          </cell>
          <cell r="G18">
            <v>0</v>
          </cell>
          <cell r="K18">
            <v>19</v>
          </cell>
          <cell r="L18">
            <v>18</v>
          </cell>
          <cell r="M18">
            <v>0</v>
          </cell>
        </row>
        <row r="19">
          <cell r="D19">
            <v>0</v>
          </cell>
          <cell r="G19">
            <v>0</v>
          </cell>
          <cell r="K19">
            <v>71</v>
          </cell>
          <cell r="L19">
            <v>69</v>
          </cell>
          <cell r="M19">
            <v>0</v>
          </cell>
        </row>
        <row r="20">
          <cell r="D20">
            <v>0</v>
          </cell>
          <cell r="G20">
            <v>0</v>
          </cell>
          <cell r="K20">
            <v>26</v>
          </cell>
          <cell r="L20">
            <v>27</v>
          </cell>
          <cell r="M20">
            <v>0</v>
          </cell>
        </row>
        <row r="21">
          <cell r="D21">
            <v>1</v>
          </cell>
          <cell r="G21">
            <v>0</v>
          </cell>
          <cell r="K21">
            <v>11</v>
          </cell>
          <cell r="L21">
            <v>6</v>
          </cell>
          <cell r="M21">
            <v>0</v>
          </cell>
        </row>
        <row r="22">
          <cell r="D22">
            <v>0</v>
          </cell>
          <cell r="G22">
            <v>0</v>
          </cell>
          <cell r="K22">
            <v>2</v>
          </cell>
          <cell r="L22">
            <v>2</v>
          </cell>
          <cell r="M22">
            <v>0</v>
          </cell>
        </row>
        <row r="23">
          <cell r="D23">
            <v>0</v>
          </cell>
          <cell r="G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0</v>
          </cell>
          <cell r="K24">
            <v>5</v>
          </cell>
          <cell r="L24">
            <v>2</v>
          </cell>
          <cell r="M24">
            <v>0</v>
          </cell>
        </row>
        <row r="25">
          <cell r="D25">
            <v>0</v>
          </cell>
          <cell r="G25">
            <v>0</v>
          </cell>
          <cell r="K25">
            <v>43</v>
          </cell>
          <cell r="L25">
            <v>36</v>
          </cell>
          <cell r="M25">
            <v>0</v>
          </cell>
        </row>
        <row r="26">
          <cell r="D26">
            <v>1</v>
          </cell>
          <cell r="G26">
            <v>0</v>
          </cell>
          <cell r="K26">
            <v>367</v>
          </cell>
          <cell r="L26">
            <v>328</v>
          </cell>
          <cell r="M26">
            <v>0</v>
          </cell>
        </row>
        <row r="27">
          <cell r="D27">
            <v>2</v>
          </cell>
          <cell r="G27">
            <v>0</v>
          </cell>
          <cell r="K27">
            <v>106</v>
          </cell>
          <cell r="L27">
            <v>84</v>
          </cell>
          <cell r="M27">
            <v>0</v>
          </cell>
        </row>
        <row r="28">
          <cell r="D28">
            <v>3</v>
          </cell>
          <cell r="G28">
            <v>0</v>
          </cell>
          <cell r="K28">
            <v>115</v>
          </cell>
          <cell r="L28">
            <v>90</v>
          </cell>
          <cell r="M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120</v>
          </cell>
          <cell r="F8">
            <v>26</v>
          </cell>
          <cell r="J8">
            <v>6</v>
          </cell>
          <cell r="K8">
            <v>3</v>
          </cell>
          <cell r="L8">
            <v>4</v>
          </cell>
          <cell r="P8">
            <v>30</v>
          </cell>
          <cell r="T8">
            <v>28</v>
          </cell>
        </row>
        <row r="9">
          <cell r="D9">
            <v>59</v>
          </cell>
          <cell r="F9">
            <v>12</v>
          </cell>
          <cell r="J9">
            <v>3</v>
          </cell>
          <cell r="K9">
            <v>0</v>
          </cell>
          <cell r="L9">
            <v>1</v>
          </cell>
          <cell r="P9">
            <v>13</v>
          </cell>
          <cell r="T9">
            <v>13</v>
          </cell>
        </row>
        <row r="10">
          <cell r="D10">
            <v>46</v>
          </cell>
          <cell r="F10">
            <v>8</v>
          </cell>
          <cell r="J10">
            <v>0</v>
          </cell>
          <cell r="K10">
            <v>1</v>
          </cell>
          <cell r="L10">
            <v>0</v>
          </cell>
          <cell r="P10">
            <v>21</v>
          </cell>
          <cell r="T10">
            <v>17</v>
          </cell>
        </row>
        <row r="11">
          <cell r="D11">
            <v>90</v>
          </cell>
          <cell r="F11">
            <v>15</v>
          </cell>
          <cell r="J11">
            <v>5</v>
          </cell>
          <cell r="K11">
            <v>0</v>
          </cell>
          <cell r="L11">
            <v>0</v>
          </cell>
          <cell r="P11">
            <v>30</v>
          </cell>
          <cell r="T11">
            <v>25</v>
          </cell>
        </row>
        <row r="12">
          <cell r="D12">
            <v>48</v>
          </cell>
          <cell r="F12">
            <v>13</v>
          </cell>
          <cell r="J12">
            <v>3</v>
          </cell>
          <cell r="K12">
            <v>1</v>
          </cell>
          <cell r="L12">
            <v>0</v>
          </cell>
          <cell r="P12">
            <v>20</v>
          </cell>
          <cell r="T12">
            <v>16</v>
          </cell>
        </row>
        <row r="13">
          <cell r="D13">
            <v>57</v>
          </cell>
          <cell r="F13">
            <v>12</v>
          </cell>
          <cell r="J13">
            <v>4</v>
          </cell>
          <cell r="K13">
            <v>0</v>
          </cell>
          <cell r="L13">
            <v>0</v>
          </cell>
          <cell r="P13">
            <v>18</v>
          </cell>
          <cell r="T13">
            <v>16</v>
          </cell>
        </row>
        <row r="14">
          <cell r="D14">
            <v>34</v>
          </cell>
          <cell r="F14">
            <v>7</v>
          </cell>
          <cell r="J14">
            <v>1</v>
          </cell>
          <cell r="K14">
            <v>0</v>
          </cell>
          <cell r="L14">
            <v>0</v>
          </cell>
          <cell r="P14">
            <v>12</v>
          </cell>
          <cell r="T14">
            <v>11</v>
          </cell>
        </row>
        <row r="15">
          <cell r="D15">
            <v>65</v>
          </cell>
          <cell r="F15">
            <v>14</v>
          </cell>
          <cell r="J15">
            <v>4</v>
          </cell>
          <cell r="K15">
            <v>0</v>
          </cell>
          <cell r="L15">
            <v>0</v>
          </cell>
          <cell r="P15">
            <v>29</v>
          </cell>
          <cell r="T15">
            <v>25</v>
          </cell>
        </row>
        <row r="16">
          <cell r="D16">
            <v>68</v>
          </cell>
          <cell r="F16">
            <v>19</v>
          </cell>
          <cell r="J16">
            <v>2</v>
          </cell>
          <cell r="K16">
            <v>0</v>
          </cell>
          <cell r="L16">
            <v>0</v>
          </cell>
          <cell r="P16">
            <v>20</v>
          </cell>
          <cell r="T16">
            <v>19</v>
          </cell>
        </row>
        <row r="17">
          <cell r="D17">
            <v>57</v>
          </cell>
          <cell r="F17">
            <v>17</v>
          </cell>
          <cell r="J17">
            <v>2</v>
          </cell>
          <cell r="K17">
            <v>0</v>
          </cell>
          <cell r="L17">
            <v>2</v>
          </cell>
          <cell r="P17">
            <v>14</v>
          </cell>
          <cell r="T17">
            <v>13</v>
          </cell>
        </row>
        <row r="18">
          <cell r="D18">
            <v>71</v>
          </cell>
          <cell r="F18">
            <v>17</v>
          </cell>
          <cell r="J18">
            <v>2</v>
          </cell>
          <cell r="K18">
            <v>0</v>
          </cell>
          <cell r="L18">
            <v>1</v>
          </cell>
          <cell r="P18">
            <v>18</v>
          </cell>
          <cell r="T18">
            <v>16</v>
          </cell>
        </row>
        <row r="19">
          <cell r="D19">
            <v>119</v>
          </cell>
          <cell r="F19">
            <v>13</v>
          </cell>
          <cell r="J19">
            <v>1</v>
          </cell>
          <cell r="K19">
            <v>0</v>
          </cell>
          <cell r="L19">
            <v>1</v>
          </cell>
          <cell r="P19">
            <v>53</v>
          </cell>
          <cell r="T19">
            <v>52</v>
          </cell>
        </row>
        <row r="20">
          <cell r="D20">
            <v>39</v>
          </cell>
          <cell r="F20">
            <v>12</v>
          </cell>
          <cell r="J20">
            <v>3</v>
          </cell>
          <cell r="K20">
            <v>8</v>
          </cell>
          <cell r="L20">
            <v>0</v>
          </cell>
          <cell r="P20">
            <v>12</v>
          </cell>
          <cell r="T20">
            <v>10</v>
          </cell>
        </row>
        <row r="21">
          <cell r="D21">
            <v>35</v>
          </cell>
          <cell r="F21">
            <v>9</v>
          </cell>
          <cell r="J21">
            <v>2</v>
          </cell>
          <cell r="K21">
            <v>3</v>
          </cell>
          <cell r="L21">
            <v>0</v>
          </cell>
          <cell r="P21">
            <v>9</v>
          </cell>
          <cell r="T21">
            <v>7</v>
          </cell>
        </row>
        <row r="22">
          <cell r="D22">
            <v>44</v>
          </cell>
          <cell r="F22">
            <v>8</v>
          </cell>
          <cell r="J22">
            <v>0</v>
          </cell>
          <cell r="K22">
            <v>0</v>
          </cell>
          <cell r="L22">
            <v>0</v>
          </cell>
          <cell r="P22">
            <v>16</v>
          </cell>
          <cell r="T22">
            <v>16</v>
          </cell>
        </row>
        <row r="23">
          <cell r="D23">
            <v>47</v>
          </cell>
          <cell r="F23">
            <v>6</v>
          </cell>
          <cell r="J23">
            <v>2</v>
          </cell>
          <cell r="K23">
            <v>0</v>
          </cell>
          <cell r="L23">
            <v>0</v>
          </cell>
          <cell r="P23">
            <v>16</v>
          </cell>
          <cell r="T23">
            <v>15</v>
          </cell>
        </row>
        <row r="24">
          <cell r="D24">
            <v>38</v>
          </cell>
          <cell r="F24">
            <v>13</v>
          </cell>
          <cell r="J24">
            <v>5</v>
          </cell>
          <cell r="K24">
            <v>0</v>
          </cell>
          <cell r="L24">
            <v>6</v>
          </cell>
          <cell r="P24">
            <v>8</v>
          </cell>
          <cell r="T24">
            <v>4</v>
          </cell>
        </row>
        <row r="25">
          <cell r="D25">
            <v>83</v>
          </cell>
          <cell r="F25">
            <v>20</v>
          </cell>
          <cell r="J25">
            <v>7</v>
          </cell>
          <cell r="K25">
            <v>13</v>
          </cell>
          <cell r="L25">
            <v>0</v>
          </cell>
          <cell r="P25">
            <v>14</v>
          </cell>
          <cell r="T25">
            <v>14</v>
          </cell>
        </row>
        <row r="26">
          <cell r="D26">
            <v>561</v>
          </cell>
          <cell r="F26">
            <v>91</v>
          </cell>
          <cell r="J26">
            <v>13</v>
          </cell>
          <cell r="K26">
            <v>1</v>
          </cell>
          <cell r="L26">
            <v>0</v>
          </cell>
          <cell r="P26">
            <v>186</v>
          </cell>
          <cell r="T26">
            <v>160</v>
          </cell>
        </row>
        <row r="27">
          <cell r="D27">
            <v>263</v>
          </cell>
          <cell r="F27">
            <v>65</v>
          </cell>
          <cell r="J27">
            <v>12</v>
          </cell>
          <cell r="K27">
            <v>2</v>
          </cell>
          <cell r="L27">
            <v>8</v>
          </cell>
          <cell r="P27">
            <v>79</v>
          </cell>
          <cell r="T27">
            <v>71</v>
          </cell>
        </row>
        <row r="28">
          <cell r="D28">
            <v>156</v>
          </cell>
          <cell r="F28">
            <v>37</v>
          </cell>
          <cell r="J28">
            <v>8</v>
          </cell>
          <cell r="K28">
            <v>0</v>
          </cell>
          <cell r="L28">
            <v>0</v>
          </cell>
          <cell r="P28">
            <v>46</v>
          </cell>
          <cell r="T28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6" sqref="B6"/>
    </sheetView>
  </sheetViews>
  <sheetFormatPr defaultColWidth="8" defaultRowHeight="12.75" x14ac:dyDescent="0.2"/>
  <cols>
    <col min="1" max="1" width="61.28515625" style="2" customWidth="1"/>
    <col min="2" max="2" width="23.42578125" style="15" customWidth="1"/>
    <col min="3" max="3" width="23" style="15" customWidth="1"/>
    <col min="4" max="5" width="11.5703125" style="2" customWidth="1"/>
    <col min="6" max="16384" width="8" style="2"/>
  </cols>
  <sheetData>
    <row r="1" spans="1:11" ht="78" customHeight="1" x14ac:dyDescent="0.2">
      <c r="A1" s="94" t="s">
        <v>23</v>
      </c>
      <c r="B1" s="94"/>
      <c r="C1" s="94"/>
      <c r="D1" s="94"/>
      <c r="E1" s="94"/>
    </row>
    <row r="2" spans="1:11" ht="17.25" customHeight="1" x14ac:dyDescent="0.2">
      <c r="A2" s="94"/>
      <c r="B2" s="94"/>
      <c r="C2" s="94"/>
      <c r="D2" s="94"/>
      <c r="E2" s="94"/>
    </row>
    <row r="3" spans="1:11" s="3" customFormat="1" ht="23.25" customHeight="1" x14ac:dyDescent="0.25">
      <c r="A3" s="99" t="s">
        <v>0</v>
      </c>
      <c r="B3" s="95" t="s">
        <v>79</v>
      </c>
      <c r="C3" s="95" t="s">
        <v>80</v>
      </c>
      <c r="D3" s="97" t="s">
        <v>1</v>
      </c>
      <c r="E3" s="98"/>
    </row>
    <row r="4" spans="1:11" s="3" customFormat="1" ht="27.75" customHeight="1" x14ac:dyDescent="0.25">
      <c r="A4" s="100"/>
      <c r="B4" s="96"/>
      <c r="C4" s="96"/>
      <c r="D4" s="4" t="s">
        <v>2</v>
      </c>
      <c r="E4" s="5" t="s">
        <v>58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 x14ac:dyDescent="0.25">
      <c r="A6" s="9" t="s">
        <v>51</v>
      </c>
      <c r="B6" s="58">
        <f>'2'!B7</f>
        <v>13174</v>
      </c>
      <c r="C6" s="58">
        <f>'2'!C7</f>
        <v>11306</v>
      </c>
      <c r="D6" s="48">
        <f>C6/B6%</f>
        <v>85.820555639896767</v>
      </c>
      <c r="E6" s="49">
        <f>C6-B6</f>
        <v>-1868</v>
      </c>
      <c r="K6" s="11"/>
    </row>
    <row r="7" spans="1:11" s="3" customFormat="1" ht="31.5" customHeight="1" x14ac:dyDescent="0.25">
      <c r="A7" s="9" t="s">
        <v>52</v>
      </c>
      <c r="B7" s="58">
        <f>'2'!E7</f>
        <v>6992</v>
      </c>
      <c r="C7" s="58">
        <f>'2'!F7</f>
        <v>6354</v>
      </c>
      <c r="D7" s="48">
        <f t="shared" ref="D7:D11" si="0">C7/B7%</f>
        <v>90.875286041189923</v>
      </c>
      <c r="E7" s="49">
        <f t="shared" ref="E7:E11" si="1">C7-B7</f>
        <v>-638</v>
      </c>
      <c r="K7" s="11"/>
    </row>
    <row r="8" spans="1:11" s="3" customFormat="1" ht="45" customHeight="1" x14ac:dyDescent="0.25">
      <c r="A8" s="12" t="s">
        <v>53</v>
      </c>
      <c r="B8" s="58">
        <f>'2'!H7</f>
        <v>1523</v>
      </c>
      <c r="C8" s="58">
        <f>'2'!I7</f>
        <v>1351</v>
      </c>
      <c r="D8" s="48">
        <f t="shared" si="0"/>
        <v>88.706500328299413</v>
      </c>
      <c r="E8" s="49">
        <f t="shared" si="1"/>
        <v>-172</v>
      </c>
      <c r="K8" s="11"/>
    </row>
    <row r="9" spans="1:11" s="3" customFormat="1" ht="35.25" customHeight="1" x14ac:dyDescent="0.25">
      <c r="A9" s="13" t="s">
        <v>54</v>
      </c>
      <c r="B9" s="58">
        <f>'2'!K7</f>
        <v>225</v>
      </c>
      <c r="C9" s="58">
        <f>'2'!L7</f>
        <v>220</v>
      </c>
      <c r="D9" s="48">
        <f t="shared" si="0"/>
        <v>97.777777777777771</v>
      </c>
      <c r="E9" s="49">
        <f t="shared" si="1"/>
        <v>-5</v>
      </c>
      <c r="K9" s="11"/>
    </row>
    <row r="10" spans="1:11" s="3" customFormat="1" ht="45.75" customHeight="1" x14ac:dyDescent="0.25">
      <c r="A10" s="13" t="s">
        <v>17</v>
      </c>
      <c r="B10" s="58">
        <f>'2'!N7</f>
        <v>294</v>
      </c>
      <c r="C10" s="58">
        <f>'2'!O7</f>
        <v>169</v>
      </c>
      <c r="D10" s="48">
        <f t="shared" si="0"/>
        <v>57.482993197278915</v>
      </c>
      <c r="E10" s="49">
        <f t="shared" si="1"/>
        <v>-125</v>
      </c>
      <c r="K10" s="11"/>
    </row>
    <row r="11" spans="1:11" s="3" customFormat="1" ht="55.5" customHeight="1" x14ac:dyDescent="0.25">
      <c r="A11" s="13" t="s">
        <v>55</v>
      </c>
      <c r="B11" s="58">
        <f>'2'!Q7</f>
        <v>5989</v>
      </c>
      <c r="C11" s="58">
        <f>'2'!R7</f>
        <v>5530</v>
      </c>
      <c r="D11" s="48">
        <f t="shared" si="0"/>
        <v>92.335949240273834</v>
      </c>
      <c r="E11" s="49">
        <f t="shared" si="1"/>
        <v>-459</v>
      </c>
      <c r="K11" s="11"/>
    </row>
    <row r="12" spans="1:11" s="3" customFormat="1" ht="12.75" customHeight="1" x14ac:dyDescent="0.25">
      <c r="A12" s="101" t="s">
        <v>4</v>
      </c>
      <c r="B12" s="102"/>
      <c r="C12" s="102"/>
      <c r="D12" s="102"/>
      <c r="E12" s="102"/>
      <c r="K12" s="11"/>
    </row>
    <row r="13" spans="1:11" s="3" customFormat="1" ht="15" customHeight="1" x14ac:dyDescent="0.25">
      <c r="A13" s="103"/>
      <c r="B13" s="104"/>
      <c r="C13" s="104"/>
      <c r="D13" s="104"/>
      <c r="E13" s="104"/>
      <c r="K13" s="11"/>
    </row>
    <row r="14" spans="1:11" s="3" customFormat="1" ht="24" customHeight="1" x14ac:dyDescent="0.25">
      <c r="A14" s="99" t="s">
        <v>0</v>
      </c>
      <c r="B14" s="105" t="s">
        <v>81</v>
      </c>
      <c r="C14" s="105" t="s">
        <v>82</v>
      </c>
      <c r="D14" s="97" t="s">
        <v>1</v>
      </c>
      <c r="E14" s="98"/>
      <c r="K14" s="11"/>
    </row>
    <row r="15" spans="1:11" ht="35.25" customHeight="1" x14ac:dyDescent="0.2">
      <c r="A15" s="100"/>
      <c r="B15" s="105"/>
      <c r="C15" s="105"/>
      <c r="D15" s="4" t="s">
        <v>2</v>
      </c>
      <c r="E15" s="5" t="s">
        <v>58</v>
      </c>
      <c r="K15" s="11"/>
    </row>
    <row r="16" spans="1:11" ht="24" customHeight="1" x14ac:dyDescent="0.2">
      <c r="A16" s="9" t="s">
        <v>73</v>
      </c>
      <c r="B16" s="59" t="s">
        <v>74</v>
      </c>
      <c r="C16" s="59">
        <f>'2'!T7</f>
        <v>1883</v>
      </c>
      <c r="D16" s="91" t="s">
        <v>78</v>
      </c>
      <c r="E16" s="91" t="s">
        <v>78</v>
      </c>
      <c r="K16" s="11"/>
    </row>
    <row r="17" spans="1:11" ht="25.5" customHeight="1" x14ac:dyDescent="0.2">
      <c r="A17" s="1" t="s">
        <v>52</v>
      </c>
      <c r="B17" s="59">
        <f>'2'!U7</f>
        <v>2202</v>
      </c>
      <c r="C17" s="59">
        <f>'2'!V7</f>
        <v>1867</v>
      </c>
      <c r="D17" s="48">
        <f t="shared" ref="D17:D18" si="2">C17/B17%</f>
        <v>84.786557674841049</v>
      </c>
      <c r="E17" s="49">
        <f t="shared" ref="E17:E18" si="3">C17-B17</f>
        <v>-335</v>
      </c>
      <c r="K17" s="11"/>
    </row>
    <row r="18" spans="1:11" ht="33.75" customHeight="1" x14ac:dyDescent="0.2">
      <c r="A18" s="1" t="s">
        <v>56</v>
      </c>
      <c r="B18" s="59">
        <f>'2'!X7</f>
        <v>1899</v>
      </c>
      <c r="C18" s="59">
        <f>'2'!Y7</f>
        <v>1609</v>
      </c>
      <c r="D18" s="48">
        <f t="shared" si="2"/>
        <v>84.728804634017905</v>
      </c>
      <c r="E18" s="49">
        <f t="shared" si="3"/>
        <v>-290</v>
      </c>
      <c r="K18" s="11"/>
    </row>
    <row r="19" spans="1:11" ht="56.25" customHeight="1" x14ac:dyDescent="0.2">
      <c r="A19" s="93" t="s">
        <v>75</v>
      </c>
      <c r="B19" s="93"/>
      <c r="C19" s="93"/>
      <c r="D19" s="93"/>
      <c r="E19" s="93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4"/>
  <sheetViews>
    <sheetView view="pageBreakPreview" zoomScale="87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P1" sqref="P1"/>
    </sheetView>
  </sheetViews>
  <sheetFormatPr defaultRowHeight="14.25" x14ac:dyDescent="0.2"/>
  <cols>
    <col min="1" max="1" width="29.140625" style="37" customWidth="1"/>
    <col min="2" max="2" width="10.28515625" style="37" customWidth="1"/>
    <col min="3" max="3" width="9.42578125" style="37" customWidth="1"/>
    <col min="4" max="4" width="8.28515625" style="37" customWidth="1"/>
    <col min="5" max="5" width="9.85546875" style="37" customWidth="1"/>
    <col min="6" max="6" width="10.140625" style="37" customWidth="1"/>
    <col min="7" max="7" width="7.42578125" style="37" customWidth="1"/>
    <col min="8" max="8" width="9.85546875" style="37" customWidth="1"/>
    <col min="9" max="9" width="10.140625" style="37" customWidth="1"/>
    <col min="10" max="10" width="7.42578125" style="37" customWidth="1"/>
    <col min="11" max="12" width="8.42578125" style="37" customWidth="1"/>
    <col min="13" max="13" width="9" style="37" customWidth="1"/>
    <col min="14" max="14" width="9.5703125" style="37" customWidth="1"/>
    <col min="15" max="15" width="8" style="37" customWidth="1"/>
    <col min="16" max="16" width="8.140625" style="37" customWidth="1"/>
    <col min="17" max="17" width="9.5703125" style="37" customWidth="1"/>
    <col min="18" max="18" width="8.28515625" style="37" customWidth="1"/>
    <col min="19" max="19" width="7.140625" style="37" customWidth="1"/>
    <col min="20" max="20" width="13.5703125" style="37" customWidth="1"/>
    <col min="21" max="21" width="7.42578125" style="37" customWidth="1"/>
    <col min="22" max="22" width="8" style="37" customWidth="1"/>
    <col min="23" max="23" width="7" style="37" customWidth="1"/>
    <col min="24" max="24" width="8.42578125" style="37" customWidth="1"/>
    <col min="25" max="25" width="8.28515625" style="37" customWidth="1"/>
    <col min="26" max="26" width="7.7109375" style="37" customWidth="1"/>
    <col min="27" max="16384" width="9.140625" style="37"/>
  </cols>
  <sheetData>
    <row r="1" spans="1:30" s="22" customFormat="1" ht="44.25" customHeight="1" x14ac:dyDescent="0.35">
      <c r="B1" s="122" t="s">
        <v>86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21"/>
      <c r="O1" s="21"/>
      <c r="P1" s="21"/>
      <c r="Q1" s="21"/>
      <c r="R1" s="21"/>
      <c r="S1" s="21"/>
      <c r="T1" s="21"/>
      <c r="U1" s="21"/>
      <c r="V1" s="113"/>
      <c r="W1" s="113"/>
      <c r="X1" s="41"/>
      <c r="Z1" s="47" t="s">
        <v>12</v>
      </c>
    </row>
    <row r="2" spans="1:30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V2" s="108"/>
      <c r="W2" s="108"/>
      <c r="X2" s="117" t="s">
        <v>5</v>
      </c>
      <c r="Y2" s="117"/>
    </row>
    <row r="3" spans="1:30" s="26" customFormat="1" ht="67.5" customHeight="1" x14ac:dyDescent="0.25">
      <c r="A3" s="109"/>
      <c r="B3" s="110" t="s">
        <v>18</v>
      </c>
      <c r="C3" s="110"/>
      <c r="D3" s="110"/>
      <c r="E3" s="110" t="s">
        <v>19</v>
      </c>
      <c r="F3" s="110"/>
      <c r="G3" s="110"/>
      <c r="H3" s="110" t="s">
        <v>59</v>
      </c>
      <c r="I3" s="110"/>
      <c r="J3" s="110"/>
      <c r="K3" s="110" t="s">
        <v>7</v>
      </c>
      <c r="L3" s="110"/>
      <c r="M3" s="110"/>
      <c r="N3" s="110" t="s">
        <v>8</v>
      </c>
      <c r="O3" s="110"/>
      <c r="P3" s="110"/>
      <c r="Q3" s="114" t="s">
        <v>6</v>
      </c>
      <c r="R3" s="115"/>
      <c r="S3" s="116"/>
      <c r="T3" s="90" t="s">
        <v>76</v>
      </c>
      <c r="U3" s="110" t="s">
        <v>9</v>
      </c>
      <c r="V3" s="110"/>
      <c r="W3" s="110"/>
      <c r="X3" s="110" t="s">
        <v>10</v>
      </c>
      <c r="Y3" s="110"/>
      <c r="Z3" s="110"/>
    </row>
    <row r="4" spans="1:30" s="27" customFormat="1" ht="19.5" customHeight="1" x14ac:dyDescent="0.25">
      <c r="A4" s="109"/>
      <c r="B4" s="111" t="s">
        <v>13</v>
      </c>
      <c r="C4" s="111" t="s">
        <v>24</v>
      </c>
      <c r="D4" s="112" t="s">
        <v>2</v>
      </c>
      <c r="E4" s="111" t="s">
        <v>13</v>
      </c>
      <c r="F4" s="111" t="s">
        <v>24</v>
      </c>
      <c r="G4" s="112" t="s">
        <v>2</v>
      </c>
      <c r="H4" s="111" t="s">
        <v>13</v>
      </c>
      <c r="I4" s="111" t="s">
        <v>24</v>
      </c>
      <c r="J4" s="112" t="s">
        <v>2</v>
      </c>
      <c r="K4" s="111" t="s">
        <v>13</v>
      </c>
      <c r="L4" s="111" t="s">
        <v>24</v>
      </c>
      <c r="M4" s="112" t="s">
        <v>2</v>
      </c>
      <c r="N4" s="111" t="s">
        <v>13</v>
      </c>
      <c r="O4" s="111" t="s">
        <v>24</v>
      </c>
      <c r="P4" s="112" t="s">
        <v>2</v>
      </c>
      <c r="Q4" s="111" t="s">
        <v>13</v>
      </c>
      <c r="R4" s="111" t="s">
        <v>24</v>
      </c>
      <c r="S4" s="112" t="s">
        <v>2</v>
      </c>
      <c r="T4" s="111" t="s">
        <v>24</v>
      </c>
      <c r="U4" s="111" t="s">
        <v>13</v>
      </c>
      <c r="V4" s="111" t="s">
        <v>24</v>
      </c>
      <c r="W4" s="112" t="s">
        <v>2</v>
      </c>
      <c r="X4" s="111" t="s">
        <v>13</v>
      </c>
      <c r="Y4" s="111" t="s">
        <v>24</v>
      </c>
      <c r="Z4" s="112" t="s">
        <v>2</v>
      </c>
    </row>
    <row r="5" spans="1:30" s="27" customFormat="1" ht="6" customHeight="1" x14ac:dyDescent="0.25">
      <c r="A5" s="109"/>
      <c r="B5" s="111"/>
      <c r="C5" s="111"/>
      <c r="D5" s="112"/>
      <c r="E5" s="111"/>
      <c r="F5" s="111"/>
      <c r="G5" s="112"/>
      <c r="H5" s="111"/>
      <c r="I5" s="111"/>
      <c r="J5" s="112"/>
      <c r="K5" s="111"/>
      <c r="L5" s="111"/>
      <c r="M5" s="112"/>
      <c r="N5" s="111"/>
      <c r="O5" s="111"/>
      <c r="P5" s="112"/>
      <c r="Q5" s="111"/>
      <c r="R5" s="111"/>
      <c r="S5" s="112"/>
      <c r="T5" s="111"/>
      <c r="U5" s="111"/>
      <c r="V5" s="111"/>
      <c r="W5" s="112"/>
      <c r="X5" s="111"/>
      <c r="Y5" s="111"/>
      <c r="Z5" s="112"/>
    </row>
    <row r="6" spans="1:30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20</v>
      </c>
      <c r="U6" s="43">
        <v>22</v>
      </c>
      <c r="V6" s="43">
        <v>23</v>
      </c>
      <c r="W6" s="43">
        <v>24</v>
      </c>
      <c r="X6" s="43">
        <v>25</v>
      </c>
      <c r="Y6" s="43">
        <v>26</v>
      </c>
      <c r="Z6" s="43">
        <v>27</v>
      </c>
    </row>
    <row r="7" spans="1:30" s="30" customFormat="1" ht="18" customHeight="1" x14ac:dyDescent="0.25">
      <c r="A7" s="50" t="s">
        <v>25</v>
      </c>
      <c r="B7" s="88">
        <f>SUM(B8:B28)</f>
        <v>27980</v>
      </c>
      <c r="C7" s="28">
        <f>SUM(C8:C28)</f>
        <v>24036</v>
      </c>
      <c r="D7" s="56">
        <f>IF(B7=0,0,C7/B7)*100</f>
        <v>85.904217298070051</v>
      </c>
      <c r="E7" s="88">
        <f>SUM(E8:E28)</f>
        <v>11300</v>
      </c>
      <c r="F7" s="28">
        <f>SUM(F8:F28)</f>
        <v>9748</v>
      </c>
      <c r="G7" s="56">
        <f>IF(E7=0,0,F7/E7)*100</f>
        <v>86.26548672566372</v>
      </c>
      <c r="H7" s="88">
        <f>SUM(H8:H28)</f>
        <v>5173</v>
      </c>
      <c r="I7" s="28">
        <f>SUM(I8:I28)</f>
        <v>3019</v>
      </c>
      <c r="J7" s="56">
        <f>IF(H7=0,0,I7/H7)*100</f>
        <v>58.360719118499901</v>
      </c>
      <c r="K7" s="28">
        <f>SUM(K8:K28)</f>
        <v>431</v>
      </c>
      <c r="L7" s="28">
        <f>SUM(L8:L28)</f>
        <v>405</v>
      </c>
      <c r="M7" s="56">
        <f>IF(K7=0,0,L7/K7)*100</f>
        <v>93.967517401392115</v>
      </c>
      <c r="N7" s="28">
        <f>SUM(N8:N28)</f>
        <v>350</v>
      </c>
      <c r="O7" s="28">
        <f>SUM(O8:O28)</f>
        <v>352</v>
      </c>
      <c r="P7" s="56">
        <f>IF(N7=0,0,O7/N7)*100</f>
        <v>100.57142857142858</v>
      </c>
      <c r="Q7" s="28">
        <f>SUM(Q8:Q28)</f>
        <v>9671</v>
      </c>
      <c r="R7" s="28">
        <f>SUM(R8:R28)</f>
        <v>8599</v>
      </c>
      <c r="S7" s="56">
        <f>IF(Q7=0,0,R7/Q7)*100</f>
        <v>88.915313824837142</v>
      </c>
      <c r="T7" s="28">
        <f>SUM(T8:T28)</f>
        <v>2468</v>
      </c>
      <c r="U7" s="28">
        <f>SUM(U8:U28)</f>
        <v>3464</v>
      </c>
      <c r="V7" s="28">
        <f>SUM(V8:V28)</f>
        <v>2375</v>
      </c>
      <c r="W7" s="56">
        <f>IF(U7=0,0,V7/U7)*100</f>
        <v>68.562355658198612</v>
      </c>
      <c r="X7" s="28">
        <f>SUM(X8:X28)</f>
        <v>2948</v>
      </c>
      <c r="Y7" s="28">
        <f>SUM(Y8:Y28)</f>
        <v>2012</v>
      </c>
      <c r="Z7" s="56">
        <f>IF(X7=0,0,Y7/X7)*100</f>
        <v>68.249660786974218</v>
      </c>
      <c r="AA7" s="29"/>
      <c r="AD7" s="33"/>
    </row>
    <row r="8" spans="1:30" s="33" customFormat="1" ht="18" customHeight="1" x14ac:dyDescent="0.25">
      <c r="A8" s="51" t="s">
        <v>26</v>
      </c>
      <c r="B8" s="31">
        <v>1512</v>
      </c>
      <c r="C8" s="31">
        <f>[14]Матриця!$J12+[14]Матриця!$L12+[14]Матриця!$N12+[14]Матриця!$P12+[15]Шаблон!$M8+[15]Шаблон!$K8-[15]Шаблон!$L8</f>
        <v>1263</v>
      </c>
      <c r="D8" s="57">
        <f t="shared" ref="D8:D28" si="0">IF(B8=0,0,C8/B8)*100</f>
        <v>83.531746031746039</v>
      </c>
      <c r="E8" s="31">
        <v>689</v>
      </c>
      <c r="F8" s="31">
        <f>[14]Матриця!$J12+[14]Матриця!$L12+[14]Матриця!$N12+[14]Матриця!$P12</f>
        <v>588</v>
      </c>
      <c r="G8" s="57">
        <f t="shared" ref="G8:G28" si="1">IF(E8=0,0,F8/E8)*100</f>
        <v>85.341074020319311</v>
      </c>
      <c r="H8" s="31">
        <v>388</v>
      </c>
      <c r="I8" s="31">
        <f>[16]Шаблон!$F8+[15]Шаблон!$D8</f>
        <v>218</v>
      </c>
      <c r="J8" s="57">
        <f t="shared" ref="J8:J28" si="2">IF(H8=0,0,I8/H8)*100</f>
        <v>56.185567010309278</v>
      </c>
      <c r="K8" s="31">
        <v>56</v>
      </c>
      <c r="L8" s="31">
        <f>[16]Шаблон!$J8</f>
        <v>48</v>
      </c>
      <c r="M8" s="57">
        <f t="shared" ref="M8:M28" si="3">IF(K8=0,0,L8/K8)*100</f>
        <v>85.714285714285708</v>
      </c>
      <c r="N8" s="31">
        <v>32</v>
      </c>
      <c r="O8" s="31">
        <f>[16]Шаблон!$K8+[16]Шаблон!$L8+[15]Шаблон!$G8</f>
        <v>30</v>
      </c>
      <c r="P8" s="57">
        <f t="shared" ref="P8:P28" si="4">IF(N8=0,0,O8/N8)*100</f>
        <v>93.75</v>
      </c>
      <c r="Q8" s="31">
        <v>611</v>
      </c>
      <c r="R8" s="46">
        <f>'[7]1'!$J11</f>
        <v>572</v>
      </c>
      <c r="S8" s="57">
        <f t="shared" ref="S8:S28" si="5">IF(Q8=0,0,R8/Q8)*100</f>
        <v>93.61702127659575</v>
      </c>
      <c r="T8" s="46">
        <f>[14]Матриця!$AM12+[14]Матриця!$AO12+[14]Матриця!$AQ12+[14]Матриця!$AS12+[15]Шаблон!$M8</f>
        <v>126</v>
      </c>
      <c r="U8" s="31">
        <v>178</v>
      </c>
      <c r="V8" s="46">
        <f>[14]Матриця!$AM12+[14]Матриця!$AO12+[14]Матриця!$AQ12+[14]Матриця!$AS12</f>
        <v>125</v>
      </c>
      <c r="W8" s="57">
        <f t="shared" ref="W8:W28" si="6">IF(U8=0,0,V8/U8)*100</f>
        <v>70.224719101123597</v>
      </c>
      <c r="X8" s="31">
        <v>164</v>
      </c>
      <c r="Y8" s="46">
        <f>[16]Шаблон!$T8</f>
        <v>114</v>
      </c>
      <c r="Z8" s="57">
        <f t="shared" ref="Z8:Z28" si="7">IF(X8=0,0,Y8/X8)*100</f>
        <v>69.512195121951208</v>
      </c>
      <c r="AA8" s="29"/>
      <c r="AB8" s="32"/>
    </row>
    <row r="9" spans="1:30" s="34" customFormat="1" ht="18" customHeight="1" x14ac:dyDescent="0.25">
      <c r="A9" s="52" t="s">
        <v>27</v>
      </c>
      <c r="B9" s="31">
        <v>885</v>
      </c>
      <c r="C9" s="85">
        <f>[14]Матриця!$J13+[14]Матриця!$L13+[14]Матриця!$N13+[14]Матриця!$P13+[15]Шаблон!$M9+[15]Шаблон!$K9-[15]Шаблон!$L9</f>
        <v>801</v>
      </c>
      <c r="D9" s="57">
        <f t="shared" si="0"/>
        <v>90.508474576271198</v>
      </c>
      <c r="E9" s="31">
        <v>230</v>
      </c>
      <c r="F9" s="85">
        <f>[14]Матриця!$J13+[14]Матриця!$L13+[14]Матриця!$N13+[14]Матриця!$P13</f>
        <v>230</v>
      </c>
      <c r="G9" s="57">
        <f t="shared" si="1"/>
        <v>100</v>
      </c>
      <c r="H9" s="31">
        <v>162</v>
      </c>
      <c r="I9" s="85">
        <f>[16]Шаблон!$F9+[15]Шаблон!$D9</f>
        <v>101</v>
      </c>
      <c r="J9" s="57">
        <f t="shared" si="2"/>
        <v>62.345679012345677</v>
      </c>
      <c r="K9" s="31">
        <v>10</v>
      </c>
      <c r="L9" s="85">
        <f>[16]Шаблон!$J9</f>
        <v>6</v>
      </c>
      <c r="M9" s="57">
        <f t="shared" si="3"/>
        <v>60</v>
      </c>
      <c r="N9" s="31">
        <v>16</v>
      </c>
      <c r="O9" s="85">
        <f>[16]Шаблон!$K9+[16]Шаблон!$L9+[15]Шаблон!$G9</f>
        <v>15</v>
      </c>
      <c r="P9" s="57">
        <f t="shared" si="4"/>
        <v>93.75</v>
      </c>
      <c r="Q9" s="31">
        <v>217</v>
      </c>
      <c r="R9" s="46">
        <f>'[7]1'!$J12</f>
        <v>206</v>
      </c>
      <c r="S9" s="57">
        <f t="shared" si="5"/>
        <v>94.930875576036868</v>
      </c>
      <c r="T9" s="46">
        <f>[14]Матриця!$AM13+[14]Матриця!$AO13+[14]Матриця!$AQ13+[14]Матриця!$AS13+[15]Шаблон!$M9</f>
        <v>52</v>
      </c>
      <c r="U9" s="31">
        <v>86</v>
      </c>
      <c r="V9" s="46">
        <f>[14]Матриця!$AM13+[14]Матриця!$AO13+[14]Матриця!$AQ13+[14]Матриця!$AS13</f>
        <v>52</v>
      </c>
      <c r="W9" s="57">
        <f t="shared" si="6"/>
        <v>60.465116279069761</v>
      </c>
      <c r="X9" s="31">
        <v>81</v>
      </c>
      <c r="Y9" s="46">
        <f>[16]Шаблон!$T9</f>
        <v>49</v>
      </c>
      <c r="Z9" s="57">
        <f t="shared" si="7"/>
        <v>60.493827160493829</v>
      </c>
      <c r="AA9" s="29"/>
      <c r="AB9" s="32"/>
    </row>
    <row r="10" spans="1:30" s="33" customFormat="1" ht="18" customHeight="1" x14ac:dyDescent="0.25">
      <c r="A10" s="52" t="s">
        <v>28</v>
      </c>
      <c r="B10" s="31">
        <v>556</v>
      </c>
      <c r="C10" s="85">
        <f>[14]Матриця!$J14+[14]Матриця!$L14+[14]Матриця!$N14+[14]Матриця!$P14+[15]Шаблон!$M10+[15]Шаблон!$K10-[15]Шаблон!$L10</f>
        <v>497</v>
      </c>
      <c r="D10" s="57">
        <f t="shared" si="0"/>
        <v>89.388489208633089</v>
      </c>
      <c r="E10" s="31">
        <v>231</v>
      </c>
      <c r="F10" s="85">
        <f>[14]Матриця!$J14+[14]Матриця!$L14+[14]Матриця!$N14+[14]Матриця!$P14</f>
        <v>219</v>
      </c>
      <c r="G10" s="57">
        <f t="shared" si="1"/>
        <v>94.805194805194802</v>
      </c>
      <c r="H10" s="31">
        <v>87</v>
      </c>
      <c r="I10" s="85">
        <f>[16]Шаблон!$F10+[15]Шаблон!$D10</f>
        <v>76</v>
      </c>
      <c r="J10" s="57">
        <f t="shared" si="2"/>
        <v>87.356321839080465</v>
      </c>
      <c r="K10" s="31">
        <v>8</v>
      </c>
      <c r="L10" s="85">
        <f>[16]Шаблон!$J10</f>
        <v>11</v>
      </c>
      <c r="M10" s="57">
        <f t="shared" si="3"/>
        <v>137.5</v>
      </c>
      <c r="N10" s="31">
        <v>11</v>
      </c>
      <c r="O10" s="85">
        <f>[16]Шаблон!$K10+[16]Шаблон!$L10+[15]Шаблон!$G10</f>
        <v>15</v>
      </c>
      <c r="P10" s="57">
        <f t="shared" si="4"/>
        <v>136.36363636363635</v>
      </c>
      <c r="Q10" s="31">
        <v>210</v>
      </c>
      <c r="R10" s="46">
        <f>'[7]1'!$J13</f>
        <v>209</v>
      </c>
      <c r="S10" s="57">
        <f t="shared" si="5"/>
        <v>99.523809523809518</v>
      </c>
      <c r="T10" s="46">
        <f>[14]Матриця!$AM14+[14]Матриця!$AO14+[14]Матриця!$AQ14+[14]Матриця!$AS14+[15]Шаблон!$M10</f>
        <v>79</v>
      </c>
      <c r="U10" s="31">
        <v>70</v>
      </c>
      <c r="V10" s="46">
        <f>[14]Матриця!$AM14+[14]Матриця!$AO14+[14]Матриця!$AQ14+[14]Матриця!$AS14</f>
        <v>77</v>
      </c>
      <c r="W10" s="57">
        <f t="shared" si="6"/>
        <v>110.00000000000001</v>
      </c>
      <c r="X10" s="31">
        <v>58</v>
      </c>
      <c r="Y10" s="46">
        <f>[16]Шаблон!$T10</f>
        <v>61</v>
      </c>
      <c r="Z10" s="57">
        <f t="shared" si="7"/>
        <v>105.17241379310344</v>
      </c>
      <c r="AA10" s="29"/>
      <c r="AB10" s="32"/>
    </row>
    <row r="11" spans="1:30" s="33" customFormat="1" ht="18" customHeight="1" x14ac:dyDescent="0.25">
      <c r="A11" s="52" t="s">
        <v>29</v>
      </c>
      <c r="B11" s="31">
        <v>667</v>
      </c>
      <c r="C11" s="85">
        <f>[14]Матриця!$J15+[14]Матриця!$L15+[14]Матриця!$N15+[14]Матриця!$P15+[15]Шаблон!$M11+[15]Шаблон!$K11-[15]Шаблон!$L11</f>
        <v>678</v>
      </c>
      <c r="D11" s="57">
        <f t="shared" si="0"/>
        <v>101.64917541229386</v>
      </c>
      <c r="E11" s="31">
        <v>413</v>
      </c>
      <c r="F11" s="85">
        <f>[14]Матриця!$J15+[14]Матриця!$L15+[14]Матриця!$N15+[14]Матриця!$P15</f>
        <v>379</v>
      </c>
      <c r="G11" s="57">
        <f t="shared" si="1"/>
        <v>91.767554479418891</v>
      </c>
      <c r="H11" s="31">
        <v>114</v>
      </c>
      <c r="I11" s="85">
        <f>[16]Шаблон!$F11+[15]Шаблон!$D11</f>
        <v>108</v>
      </c>
      <c r="J11" s="57">
        <f t="shared" si="2"/>
        <v>94.73684210526315</v>
      </c>
      <c r="K11" s="31">
        <v>16</v>
      </c>
      <c r="L11" s="85">
        <f>[16]Шаблон!$J11</f>
        <v>24</v>
      </c>
      <c r="M11" s="57">
        <f t="shared" si="3"/>
        <v>150</v>
      </c>
      <c r="N11" s="31">
        <v>2</v>
      </c>
      <c r="O11" s="85">
        <f>[16]Шаблон!$K11+[16]Шаблон!$L11+[15]Шаблон!$G11</f>
        <v>2</v>
      </c>
      <c r="P11" s="57">
        <f t="shared" si="4"/>
        <v>100</v>
      </c>
      <c r="Q11" s="31">
        <v>394</v>
      </c>
      <c r="R11" s="46">
        <f>'[7]1'!$J14</f>
        <v>366</v>
      </c>
      <c r="S11" s="57">
        <f t="shared" si="5"/>
        <v>92.89340101522842</v>
      </c>
      <c r="T11" s="46">
        <f>[14]Матриця!$AM15+[14]Матриця!$AO15+[14]Матриця!$AQ15+[14]Матриця!$AS15+[15]Шаблон!$M11</f>
        <v>102</v>
      </c>
      <c r="U11" s="31">
        <v>140</v>
      </c>
      <c r="V11" s="46">
        <f>[14]Матриця!$AM15+[14]Матриця!$AO15+[14]Матриця!$AQ15+[14]Матриця!$AS15</f>
        <v>100</v>
      </c>
      <c r="W11" s="57">
        <f t="shared" si="6"/>
        <v>71.428571428571431</v>
      </c>
      <c r="X11" s="31">
        <v>91</v>
      </c>
      <c r="Y11" s="46">
        <f>[16]Шаблон!$T11</f>
        <v>77</v>
      </c>
      <c r="Z11" s="57">
        <f t="shared" si="7"/>
        <v>84.615384615384613</v>
      </c>
      <c r="AA11" s="29"/>
      <c r="AB11" s="32"/>
    </row>
    <row r="12" spans="1:30" s="33" customFormat="1" ht="18" customHeight="1" x14ac:dyDescent="0.25">
      <c r="A12" s="52" t="s">
        <v>30</v>
      </c>
      <c r="B12" s="31">
        <v>736</v>
      </c>
      <c r="C12" s="85">
        <f>[14]Матриця!$J16+[14]Матриця!$L16+[14]Матриця!$N16+[14]Матриця!$P16+[15]Шаблон!$M12+[15]Шаблон!$K12-[15]Шаблон!$L12</f>
        <v>606</v>
      </c>
      <c r="D12" s="57">
        <f t="shared" si="0"/>
        <v>82.33695652173914</v>
      </c>
      <c r="E12" s="31">
        <v>342</v>
      </c>
      <c r="F12" s="85">
        <f>[14]Матриця!$J16+[14]Матриця!$L16+[14]Матриця!$N16+[14]Матриця!$P16</f>
        <v>288</v>
      </c>
      <c r="G12" s="57">
        <f t="shared" si="1"/>
        <v>84.210526315789465</v>
      </c>
      <c r="H12" s="31">
        <v>161</v>
      </c>
      <c r="I12" s="85">
        <f>[16]Шаблон!$F12+[15]Шаблон!$D12</f>
        <v>105</v>
      </c>
      <c r="J12" s="57">
        <f t="shared" si="2"/>
        <v>65.217391304347828</v>
      </c>
      <c r="K12" s="31">
        <v>11</v>
      </c>
      <c r="L12" s="85">
        <f>[16]Шаблон!$J12</f>
        <v>15</v>
      </c>
      <c r="M12" s="57">
        <f t="shared" si="3"/>
        <v>136.36363636363635</v>
      </c>
      <c r="N12" s="31">
        <v>12</v>
      </c>
      <c r="O12" s="85">
        <f>[16]Шаблон!$K12+[16]Шаблон!$L12+[15]Шаблон!$G12</f>
        <v>23</v>
      </c>
      <c r="P12" s="57">
        <f t="shared" si="4"/>
        <v>191.66666666666669</v>
      </c>
      <c r="Q12" s="31">
        <v>313</v>
      </c>
      <c r="R12" s="46">
        <f>'[7]1'!$J15</f>
        <v>265</v>
      </c>
      <c r="S12" s="57">
        <f t="shared" si="5"/>
        <v>84.664536741214064</v>
      </c>
      <c r="T12" s="46">
        <f>[14]Матриця!$AM16+[14]Матриця!$AO16+[14]Матриця!$AQ16+[14]Матриця!$AS16+[15]Шаблон!$M12</f>
        <v>72</v>
      </c>
      <c r="U12" s="31">
        <v>96</v>
      </c>
      <c r="V12" s="46">
        <f>[14]Матриця!$AM16+[14]Матриця!$AO16+[14]Матриця!$AQ16+[14]Матриця!$AS16</f>
        <v>72</v>
      </c>
      <c r="W12" s="57">
        <f t="shared" si="6"/>
        <v>75</v>
      </c>
      <c r="X12" s="31">
        <v>91</v>
      </c>
      <c r="Y12" s="46">
        <f>[16]Шаблон!$T12</f>
        <v>60</v>
      </c>
      <c r="Z12" s="57">
        <f t="shared" si="7"/>
        <v>65.934065934065927</v>
      </c>
      <c r="AA12" s="29"/>
      <c r="AB12" s="32"/>
    </row>
    <row r="13" spans="1:30" s="33" customFormat="1" ht="18" customHeight="1" x14ac:dyDescent="0.25">
      <c r="A13" s="52" t="s">
        <v>31</v>
      </c>
      <c r="B13" s="31">
        <v>833</v>
      </c>
      <c r="C13" s="85">
        <f>[14]Матриця!$J17+[14]Матриця!$L17+[14]Матриця!$N17+[14]Матриця!$P17+[15]Шаблон!$M13+[15]Шаблон!$K13-[15]Шаблон!$L13</f>
        <v>664</v>
      </c>
      <c r="D13" s="57">
        <f t="shared" si="0"/>
        <v>79.711884753901558</v>
      </c>
      <c r="E13" s="31">
        <v>330</v>
      </c>
      <c r="F13" s="85">
        <f>[14]Матриця!$J17+[14]Матриця!$L17+[14]Матриця!$N17+[14]Матриця!$P17</f>
        <v>291</v>
      </c>
      <c r="G13" s="57">
        <f t="shared" si="1"/>
        <v>88.181818181818187</v>
      </c>
      <c r="H13" s="31">
        <v>244</v>
      </c>
      <c r="I13" s="85">
        <f>[16]Шаблон!$F13+[15]Шаблон!$D13</f>
        <v>78</v>
      </c>
      <c r="J13" s="57">
        <f t="shared" si="2"/>
        <v>31.967213114754102</v>
      </c>
      <c r="K13" s="31">
        <v>10</v>
      </c>
      <c r="L13" s="85">
        <f>[16]Шаблон!$J13</f>
        <v>9</v>
      </c>
      <c r="M13" s="57">
        <f t="shared" si="3"/>
        <v>90</v>
      </c>
      <c r="N13" s="31">
        <v>1</v>
      </c>
      <c r="O13" s="85">
        <f>[16]Шаблон!$K13+[16]Шаблон!$L13+[15]Шаблон!$G13</f>
        <v>3</v>
      </c>
      <c r="P13" s="57">
        <f t="shared" si="4"/>
        <v>300</v>
      </c>
      <c r="Q13" s="31">
        <v>304</v>
      </c>
      <c r="R13" s="46">
        <f>'[7]1'!$J16</f>
        <v>257</v>
      </c>
      <c r="S13" s="57">
        <f t="shared" si="5"/>
        <v>84.539473684210535</v>
      </c>
      <c r="T13" s="46">
        <f>[14]Матриця!$AM17+[14]Матриця!$AO17+[14]Матриця!$AQ17+[14]Матриця!$AS17+[15]Шаблон!$M13</f>
        <v>82</v>
      </c>
      <c r="U13" s="31">
        <v>112</v>
      </c>
      <c r="V13" s="46">
        <f>[14]Матриця!$AM17+[14]Матриця!$AO17+[14]Матриця!$AQ17+[14]Матриця!$AS17</f>
        <v>81</v>
      </c>
      <c r="W13" s="57">
        <f t="shared" si="6"/>
        <v>72.321428571428569</v>
      </c>
      <c r="X13" s="31">
        <v>92</v>
      </c>
      <c r="Y13" s="46">
        <f>[16]Шаблон!$T13</f>
        <v>67</v>
      </c>
      <c r="Z13" s="57">
        <f t="shared" si="7"/>
        <v>72.826086956521735</v>
      </c>
      <c r="AA13" s="29"/>
      <c r="AB13" s="32"/>
    </row>
    <row r="14" spans="1:30" s="33" customFormat="1" ht="18" customHeight="1" x14ac:dyDescent="0.25">
      <c r="A14" s="52" t="s">
        <v>32</v>
      </c>
      <c r="B14" s="31">
        <v>168</v>
      </c>
      <c r="C14" s="85">
        <f>[14]Матриця!$J18+[14]Матриця!$L18+[14]Матриця!$N18+[14]Матриця!$P18+[15]Шаблон!$M14+[15]Шаблон!$K14-[15]Шаблон!$L14</f>
        <v>141</v>
      </c>
      <c r="D14" s="57">
        <f t="shared" si="0"/>
        <v>83.928571428571431</v>
      </c>
      <c r="E14" s="31">
        <v>106</v>
      </c>
      <c r="F14" s="85">
        <f>[14]Матриця!$J18+[14]Матриця!$L18+[14]Матриця!$N18+[14]Матриця!$P18</f>
        <v>95</v>
      </c>
      <c r="G14" s="57">
        <f t="shared" si="1"/>
        <v>89.622641509433961</v>
      </c>
      <c r="H14" s="31">
        <v>57</v>
      </c>
      <c r="I14" s="85">
        <f>[16]Шаблон!$F14+[15]Шаблон!$D14</f>
        <v>28</v>
      </c>
      <c r="J14" s="57">
        <f t="shared" si="2"/>
        <v>49.122807017543856</v>
      </c>
      <c r="K14" s="31">
        <v>12</v>
      </c>
      <c r="L14" s="85">
        <f>[16]Шаблон!$J14</f>
        <v>3</v>
      </c>
      <c r="M14" s="57">
        <f t="shared" si="3"/>
        <v>25</v>
      </c>
      <c r="N14" s="31">
        <v>10</v>
      </c>
      <c r="O14" s="85">
        <f>[16]Шаблон!$K14+[16]Шаблон!$L14+[15]Шаблон!$G14</f>
        <v>8</v>
      </c>
      <c r="P14" s="57">
        <f t="shared" si="4"/>
        <v>80</v>
      </c>
      <c r="Q14" s="31">
        <v>94</v>
      </c>
      <c r="R14" s="46">
        <f>'[7]1'!$J17</f>
        <v>86</v>
      </c>
      <c r="S14" s="57">
        <f t="shared" si="5"/>
        <v>91.489361702127653</v>
      </c>
      <c r="T14" s="46">
        <f>[14]Матриця!$AM18+[14]Матриця!$AO18+[14]Матриця!$AQ18+[14]Матриця!$AS18+[15]Шаблон!$M14</f>
        <v>36</v>
      </c>
      <c r="U14" s="31">
        <v>28</v>
      </c>
      <c r="V14" s="46">
        <f>[14]Матриця!$AM18+[14]Матриця!$AO18+[14]Матриця!$AQ18+[14]Матриця!$AS18</f>
        <v>36</v>
      </c>
      <c r="W14" s="57">
        <f t="shared" si="6"/>
        <v>128.57142857142858</v>
      </c>
      <c r="X14" s="31">
        <v>25</v>
      </c>
      <c r="Y14" s="46">
        <f>[16]Шаблон!$T14</f>
        <v>26</v>
      </c>
      <c r="Z14" s="57">
        <f t="shared" si="7"/>
        <v>104</v>
      </c>
      <c r="AA14" s="29"/>
      <c r="AB14" s="32"/>
    </row>
    <row r="15" spans="1:30" s="33" customFormat="1" ht="18" customHeight="1" x14ac:dyDescent="0.25">
      <c r="A15" s="52" t="s">
        <v>33</v>
      </c>
      <c r="B15" s="31">
        <v>843</v>
      </c>
      <c r="C15" s="85">
        <f>[14]Матриця!$J19+[14]Матриця!$L19+[14]Матриця!$N19+[14]Матриця!$P19+[15]Шаблон!$M15+[15]Шаблон!$K15-[15]Шаблон!$L15</f>
        <v>725</v>
      </c>
      <c r="D15" s="57">
        <f t="shared" si="0"/>
        <v>86.002372479240805</v>
      </c>
      <c r="E15" s="31">
        <v>394</v>
      </c>
      <c r="F15" s="85">
        <f>[14]Матриця!$J19+[14]Матриця!$L19+[14]Матриця!$N19+[14]Матриця!$P19</f>
        <v>327</v>
      </c>
      <c r="G15" s="57">
        <f t="shared" si="1"/>
        <v>82.994923857868017</v>
      </c>
      <c r="H15" s="31">
        <v>202</v>
      </c>
      <c r="I15" s="85">
        <f>[16]Шаблон!$F15+[15]Шаблон!$D15</f>
        <v>121</v>
      </c>
      <c r="J15" s="57">
        <f t="shared" si="2"/>
        <v>59.900990099009896</v>
      </c>
      <c r="K15" s="31">
        <v>22</v>
      </c>
      <c r="L15" s="85">
        <f>[16]Шаблон!$J15</f>
        <v>27</v>
      </c>
      <c r="M15" s="57">
        <f t="shared" si="3"/>
        <v>122.72727272727273</v>
      </c>
      <c r="N15" s="31">
        <v>8</v>
      </c>
      <c r="O15" s="85">
        <f>[16]Шаблон!$K15+[16]Шаблон!$L15+[15]Шаблон!$G15</f>
        <v>15</v>
      </c>
      <c r="P15" s="57">
        <f t="shared" si="4"/>
        <v>187.5</v>
      </c>
      <c r="Q15" s="31">
        <v>352</v>
      </c>
      <c r="R15" s="46">
        <f>'[7]1'!$J18</f>
        <v>299</v>
      </c>
      <c r="S15" s="57">
        <f t="shared" si="5"/>
        <v>84.943181818181827</v>
      </c>
      <c r="T15" s="46">
        <f>[14]Матриця!$AM19+[14]Матриця!$AO19+[14]Матриця!$AQ19+[14]Матриця!$AS19+[15]Шаблон!$M15</f>
        <v>73</v>
      </c>
      <c r="U15" s="31">
        <v>101</v>
      </c>
      <c r="V15" s="46">
        <f>[14]Матриця!$AM19+[14]Матриця!$AO19+[14]Матриця!$AQ19+[14]Матриця!$AS19</f>
        <v>73</v>
      </c>
      <c r="W15" s="57">
        <f t="shared" si="6"/>
        <v>72.277227722772281</v>
      </c>
      <c r="X15" s="31">
        <v>83</v>
      </c>
      <c r="Y15" s="46">
        <f>[16]Шаблон!$T15</f>
        <v>63</v>
      </c>
      <c r="Z15" s="57">
        <f t="shared" si="7"/>
        <v>75.903614457831324</v>
      </c>
      <c r="AA15" s="29"/>
      <c r="AB15" s="32"/>
    </row>
    <row r="16" spans="1:30" s="33" customFormat="1" ht="18" customHeight="1" x14ac:dyDescent="0.25">
      <c r="A16" s="52" t="s">
        <v>34</v>
      </c>
      <c r="B16" s="31">
        <v>544</v>
      </c>
      <c r="C16" s="85">
        <f>[14]Матриця!$J20+[14]Матриця!$L20+[14]Матриця!$N20+[14]Матриця!$P20+[15]Шаблон!$M16+[15]Шаблон!$K16-[15]Шаблон!$L16</f>
        <v>470</v>
      </c>
      <c r="D16" s="57">
        <f t="shared" si="0"/>
        <v>86.39705882352942</v>
      </c>
      <c r="E16" s="31">
        <v>253</v>
      </c>
      <c r="F16" s="85">
        <f>[14]Матриця!$J20+[14]Матриця!$L20+[14]Матриця!$N20+[14]Матриця!$P20</f>
        <v>202</v>
      </c>
      <c r="G16" s="57">
        <f t="shared" si="1"/>
        <v>79.841897233201593</v>
      </c>
      <c r="H16" s="31">
        <v>104</v>
      </c>
      <c r="I16" s="85">
        <f>[16]Шаблон!$F16+[15]Шаблон!$D16</f>
        <v>66</v>
      </c>
      <c r="J16" s="57">
        <f t="shared" si="2"/>
        <v>63.46153846153846</v>
      </c>
      <c r="K16" s="31">
        <v>11</v>
      </c>
      <c r="L16" s="85">
        <f>[16]Шаблон!$J16</f>
        <v>15</v>
      </c>
      <c r="M16" s="57">
        <f t="shared" si="3"/>
        <v>136.36363636363635</v>
      </c>
      <c r="N16" s="31">
        <v>13</v>
      </c>
      <c r="O16" s="85">
        <f>[16]Шаблон!$K16+[16]Шаблон!$L16+[15]Шаблон!$G16</f>
        <v>18</v>
      </c>
      <c r="P16" s="57">
        <f t="shared" si="4"/>
        <v>138.46153846153845</v>
      </c>
      <c r="Q16" s="31">
        <v>242</v>
      </c>
      <c r="R16" s="46">
        <f>'[7]1'!$J19</f>
        <v>200</v>
      </c>
      <c r="S16" s="57">
        <f t="shared" si="5"/>
        <v>82.644628099173559</v>
      </c>
      <c r="T16" s="46">
        <f>[14]Матриця!$AM20+[14]Матриця!$AO20+[14]Матриця!$AQ20+[14]Матриця!$AS20+[15]Шаблон!$M16</f>
        <v>57</v>
      </c>
      <c r="U16" s="31">
        <v>83</v>
      </c>
      <c r="V16" s="46">
        <f>[14]Матриця!$AM20+[14]Матриця!$AO20+[14]Матриця!$AQ20+[14]Матриця!$AS20</f>
        <v>56</v>
      </c>
      <c r="W16" s="57">
        <f t="shared" si="6"/>
        <v>67.46987951807229</v>
      </c>
      <c r="X16" s="31">
        <v>77</v>
      </c>
      <c r="Y16" s="46">
        <f>[16]Шаблон!$T16</f>
        <v>55</v>
      </c>
      <c r="Z16" s="57">
        <f t="shared" si="7"/>
        <v>71.428571428571431</v>
      </c>
      <c r="AA16" s="29"/>
      <c r="AB16" s="32"/>
    </row>
    <row r="17" spans="1:28" s="33" customFormat="1" ht="18" customHeight="1" x14ac:dyDescent="0.25">
      <c r="A17" s="52" t="s">
        <v>35</v>
      </c>
      <c r="B17" s="31">
        <v>600</v>
      </c>
      <c r="C17" s="85">
        <f>[14]Матриця!$J21+[14]Матриця!$L21+[14]Матриця!$N21+[14]Матриця!$P21+[15]Шаблон!$M17+[15]Шаблон!$K17-[15]Шаблон!$L17</f>
        <v>559</v>
      </c>
      <c r="D17" s="57">
        <f t="shared" si="0"/>
        <v>93.166666666666657</v>
      </c>
      <c r="E17" s="31">
        <v>357</v>
      </c>
      <c r="F17" s="85">
        <f>[14]Матриця!$J21+[14]Матриця!$L21+[14]Матриця!$N21+[14]Матриця!$P21</f>
        <v>352</v>
      </c>
      <c r="G17" s="57">
        <f t="shared" si="1"/>
        <v>98.599439775910369</v>
      </c>
      <c r="H17" s="31">
        <v>169</v>
      </c>
      <c r="I17" s="85">
        <f>[16]Шаблон!$F17+[15]Шаблон!$D17</f>
        <v>135</v>
      </c>
      <c r="J17" s="57">
        <f t="shared" si="2"/>
        <v>79.881656804733723</v>
      </c>
      <c r="K17" s="31">
        <v>20</v>
      </c>
      <c r="L17" s="85">
        <f>[16]Шаблон!$J17</f>
        <v>13</v>
      </c>
      <c r="M17" s="57">
        <f t="shared" si="3"/>
        <v>65</v>
      </c>
      <c r="N17" s="31">
        <v>16</v>
      </c>
      <c r="O17" s="85">
        <f>[16]Шаблон!$K17+[16]Шаблон!$L17+[15]Шаблон!$G17</f>
        <v>3</v>
      </c>
      <c r="P17" s="57">
        <f t="shared" si="4"/>
        <v>18.75</v>
      </c>
      <c r="Q17" s="31">
        <v>337</v>
      </c>
      <c r="R17" s="46">
        <f>'[7]1'!$J20</f>
        <v>311</v>
      </c>
      <c r="S17" s="57">
        <f t="shared" si="5"/>
        <v>92.284866468842736</v>
      </c>
      <c r="T17" s="46">
        <f>[14]Матриця!$AM21+[14]Матриця!$AO21+[14]Матриця!$AQ21+[14]Матриця!$AS21+[15]Шаблон!$M17</f>
        <v>93</v>
      </c>
      <c r="U17" s="31">
        <v>120</v>
      </c>
      <c r="V17" s="46">
        <f>[14]Матриця!$AM21+[14]Матриця!$AO21+[14]Матриця!$AQ21+[14]Матриця!$AS21</f>
        <v>92</v>
      </c>
      <c r="W17" s="57">
        <f t="shared" si="6"/>
        <v>76.666666666666671</v>
      </c>
      <c r="X17" s="31">
        <v>101</v>
      </c>
      <c r="Y17" s="46">
        <f>[16]Шаблон!$T17</f>
        <v>81</v>
      </c>
      <c r="Z17" s="57">
        <f t="shared" si="7"/>
        <v>80.198019801980209</v>
      </c>
      <c r="AA17" s="29"/>
      <c r="AB17" s="32"/>
    </row>
    <row r="18" spans="1:28" s="33" customFormat="1" ht="18" customHeight="1" x14ac:dyDescent="0.25">
      <c r="A18" s="52" t="s">
        <v>36</v>
      </c>
      <c r="B18" s="31">
        <v>712</v>
      </c>
      <c r="C18" s="85">
        <f>[14]Матриця!$J22+[14]Матриця!$L22+[14]Матриця!$N22+[14]Матриця!$P22+[15]Шаблон!$M18+[15]Шаблон!$K18-[15]Шаблон!$L18</f>
        <v>594</v>
      </c>
      <c r="D18" s="57">
        <f t="shared" si="0"/>
        <v>83.426966292134836</v>
      </c>
      <c r="E18" s="31">
        <v>338</v>
      </c>
      <c r="F18" s="85">
        <f>[14]Матриця!$J22+[14]Матриця!$L22+[14]Матриця!$N22+[14]Матриця!$P22</f>
        <v>274</v>
      </c>
      <c r="G18" s="57">
        <f t="shared" si="1"/>
        <v>81.065088757396452</v>
      </c>
      <c r="H18" s="31">
        <v>140</v>
      </c>
      <c r="I18" s="85">
        <f>[16]Шаблон!$F18+[15]Шаблон!$D18</f>
        <v>102</v>
      </c>
      <c r="J18" s="57">
        <f t="shared" si="2"/>
        <v>72.857142857142847</v>
      </c>
      <c r="K18" s="31">
        <v>10</v>
      </c>
      <c r="L18" s="85">
        <f>[16]Шаблон!$J18</f>
        <v>10</v>
      </c>
      <c r="M18" s="57">
        <f t="shared" si="3"/>
        <v>100</v>
      </c>
      <c r="N18" s="31">
        <v>15</v>
      </c>
      <c r="O18" s="85">
        <f>[16]Шаблон!$K18+[16]Шаблон!$L18+[15]Шаблон!$G18</f>
        <v>14</v>
      </c>
      <c r="P18" s="57">
        <f t="shared" si="4"/>
        <v>93.333333333333329</v>
      </c>
      <c r="Q18" s="31">
        <v>316</v>
      </c>
      <c r="R18" s="46">
        <f>'[7]1'!$J21</f>
        <v>249</v>
      </c>
      <c r="S18" s="57">
        <f t="shared" si="5"/>
        <v>78.797468354430379</v>
      </c>
      <c r="T18" s="46">
        <f>[14]Матриця!$AM22+[14]Матриця!$AO22+[14]Матриця!$AQ22+[14]Матриця!$AS22+[15]Шаблон!$M18</f>
        <v>58</v>
      </c>
      <c r="U18" s="31">
        <v>113</v>
      </c>
      <c r="V18" s="46">
        <f>[14]Матриця!$AM22+[14]Матриця!$AO22+[14]Матриця!$AQ22+[14]Матриця!$AS22</f>
        <v>58</v>
      </c>
      <c r="W18" s="57">
        <f t="shared" si="6"/>
        <v>51.327433628318587</v>
      </c>
      <c r="X18" s="31">
        <v>83</v>
      </c>
      <c r="Y18" s="46">
        <f>[16]Шаблон!$T18</f>
        <v>48</v>
      </c>
      <c r="Z18" s="57">
        <f t="shared" si="7"/>
        <v>57.831325301204814</v>
      </c>
      <c r="AA18" s="29"/>
      <c r="AB18" s="32"/>
    </row>
    <row r="19" spans="1:28" s="33" customFormat="1" ht="18" customHeight="1" x14ac:dyDescent="0.25">
      <c r="A19" s="52" t="s">
        <v>37</v>
      </c>
      <c r="B19" s="31">
        <v>1534</v>
      </c>
      <c r="C19" s="85">
        <f>[14]Матриця!$J23+[14]Матриця!$L23+[14]Матриця!$N23+[14]Матриця!$P23+[15]Шаблон!$M19+[15]Шаблон!$K19-[15]Шаблон!$L19</f>
        <v>1354</v>
      </c>
      <c r="D19" s="57">
        <f t="shared" si="0"/>
        <v>88.265971316818764</v>
      </c>
      <c r="E19" s="31">
        <v>657</v>
      </c>
      <c r="F19" s="85">
        <f>[14]Матриця!$J23+[14]Матриця!$L23+[14]Матриця!$N23+[14]Матриця!$P23</f>
        <v>610</v>
      </c>
      <c r="G19" s="57">
        <f t="shared" si="1"/>
        <v>92.846270928462701</v>
      </c>
      <c r="H19" s="31">
        <v>262</v>
      </c>
      <c r="I19" s="85">
        <f>[16]Шаблон!$F19+[15]Шаблон!$D19</f>
        <v>195</v>
      </c>
      <c r="J19" s="57">
        <f t="shared" si="2"/>
        <v>74.427480916030532</v>
      </c>
      <c r="K19" s="31">
        <v>23</v>
      </c>
      <c r="L19" s="85">
        <f>[16]Шаблон!$J19</f>
        <v>19</v>
      </c>
      <c r="M19" s="57">
        <f t="shared" si="3"/>
        <v>82.608695652173907</v>
      </c>
      <c r="N19" s="31">
        <v>15</v>
      </c>
      <c r="O19" s="85">
        <f>[16]Шаблон!$K19+[16]Шаблон!$L19+[15]Шаблон!$G19</f>
        <v>32</v>
      </c>
      <c r="P19" s="57">
        <f t="shared" si="4"/>
        <v>213.33333333333334</v>
      </c>
      <c r="Q19" s="31">
        <v>614</v>
      </c>
      <c r="R19" s="46">
        <f>'[7]1'!$J22</f>
        <v>578</v>
      </c>
      <c r="S19" s="57">
        <f t="shared" si="5"/>
        <v>94.13680781758957</v>
      </c>
      <c r="T19" s="46">
        <f>[14]Матриця!$AM23+[14]Матриця!$AO23+[14]Матриця!$AQ23+[14]Матриця!$AS23+[15]Шаблон!$M19</f>
        <v>173</v>
      </c>
      <c r="U19" s="31">
        <v>257</v>
      </c>
      <c r="V19" s="46">
        <f>[14]Матриця!$AM23+[14]Матриця!$AO23+[14]Матриця!$AQ23+[14]Матриця!$AS23</f>
        <v>169</v>
      </c>
      <c r="W19" s="57">
        <f t="shared" si="6"/>
        <v>65.758754863813223</v>
      </c>
      <c r="X19" s="31">
        <v>238</v>
      </c>
      <c r="Y19" s="46">
        <f>[16]Шаблон!$T19</f>
        <v>160</v>
      </c>
      <c r="Z19" s="57">
        <f t="shared" si="7"/>
        <v>67.226890756302524</v>
      </c>
      <c r="AA19" s="29"/>
      <c r="AB19" s="32"/>
    </row>
    <row r="20" spans="1:28" s="33" customFormat="1" ht="18" customHeight="1" x14ac:dyDescent="0.25">
      <c r="A20" s="52" t="s">
        <v>38</v>
      </c>
      <c r="B20" s="31">
        <v>397</v>
      </c>
      <c r="C20" s="85">
        <f>[14]Матриця!$J24+[14]Матриця!$L24+[14]Матриця!$N24+[14]Матриця!$P24+[15]Шаблон!$M20+[15]Шаблон!$K20-[15]Шаблон!$L20</f>
        <v>348</v>
      </c>
      <c r="D20" s="57">
        <f t="shared" si="0"/>
        <v>87.657430730478595</v>
      </c>
      <c r="E20" s="31">
        <v>225</v>
      </c>
      <c r="F20" s="85">
        <f>[14]Матриця!$J24+[14]Матриця!$L24+[14]Матриця!$N24+[14]Матриця!$P24</f>
        <v>171</v>
      </c>
      <c r="G20" s="57">
        <f t="shared" si="1"/>
        <v>76</v>
      </c>
      <c r="H20" s="31">
        <v>126</v>
      </c>
      <c r="I20" s="85">
        <f>[16]Шаблон!$F20+[15]Шаблон!$D20</f>
        <v>86</v>
      </c>
      <c r="J20" s="57">
        <f t="shared" si="2"/>
        <v>68.253968253968253</v>
      </c>
      <c r="K20" s="31">
        <v>9</v>
      </c>
      <c r="L20" s="85">
        <f>[16]Шаблон!$J20</f>
        <v>12</v>
      </c>
      <c r="M20" s="57">
        <f t="shared" si="3"/>
        <v>133.33333333333331</v>
      </c>
      <c r="N20" s="31">
        <v>22</v>
      </c>
      <c r="O20" s="85">
        <f>[16]Шаблон!$K20+[16]Шаблон!$L20+[15]Шаблон!$G20</f>
        <v>23</v>
      </c>
      <c r="P20" s="57">
        <f t="shared" si="4"/>
        <v>104.54545454545455</v>
      </c>
      <c r="Q20" s="31">
        <v>195</v>
      </c>
      <c r="R20" s="46">
        <f>'[7]1'!$J23</f>
        <v>157</v>
      </c>
      <c r="S20" s="57">
        <f t="shared" si="5"/>
        <v>80.512820512820511</v>
      </c>
      <c r="T20" s="46">
        <f>[14]Матриця!$AM24+[14]Матриця!$AO24+[14]Матриця!$AQ24+[14]Матриця!$AS24+[15]Шаблон!$M20</f>
        <v>34</v>
      </c>
      <c r="U20" s="31">
        <v>38</v>
      </c>
      <c r="V20" s="46">
        <f>[14]Матриця!$AM24+[14]Матриця!$AO24+[14]Матриця!$AQ24+[14]Матриця!$AS24</f>
        <v>27</v>
      </c>
      <c r="W20" s="57">
        <f t="shared" si="6"/>
        <v>71.05263157894737</v>
      </c>
      <c r="X20" s="31">
        <v>38</v>
      </c>
      <c r="Y20" s="46">
        <f>[16]Шаблон!$T20</f>
        <v>20</v>
      </c>
      <c r="Z20" s="57">
        <f t="shared" si="7"/>
        <v>52.631578947368418</v>
      </c>
      <c r="AA20" s="29"/>
      <c r="AB20" s="32"/>
    </row>
    <row r="21" spans="1:28" s="33" customFormat="1" ht="18" customHeight="1" x14ac:dyDescent="0.25">
      <c r="A21" s="52" t="s">
        <v>39</v>
      </c>
      <c r="B21" s="31">
        <v>576</v>
      </c>
      <c r="C21" s="85">
        <f>[14]Матриця!$J25+[14]Матриця!$L25+[14]Матриця!$N25+[14]Матриця!$P25+[15]Шаблон!$M21+[15]Шаблон!$K21-[15]Шаблон!$L21</f>
        <v>444</v>
      </c>
      <c r="D21" s="57">
        <f t="shared" si="0"/>
        <v>77.083333333333343</v>
      </c>
      <c r="E21" s="31">
        <v>324</v>
      </c>
      <c r="F21" s="85">
        <f>[14]Матриця!$J25+[14]Матриця!$L25+[14]Матриця!$N25+[14]Матриця!$P25</f>
        <v>271</v>
      </c>
      <c r="G21" s="57">
        <f t="shared" si="1"/>
        <v>83.641975308641975</v>
      </c>
      <c r="H21" s="31">
        <v>176</v>
      </c>
      <c r="I21" s="85">
        <f>[16]Шаблон!$F21+[15]Шаблон!$D21</f>
        <v>124</v>
      </c>
      <c r="J21" s="57">
        <f t="shared" si="2"/>
        <v>70.454545454545453</v>
      </c>
      <c r="K21" s="31">
        <v>9</v>
      </c>
      <c r="L21" s="85">
        <f>[16]Шаблон!$J21</f>
        <v>15</v>
      </c>
      <c r="M21" s="57">
        <f t="shared" si="3"/>
        <v>166.66666666666669</v>
      </c>
      <c r="N21" s="31">
        <v>26</v>
      </c>
      <c r="O21" s="85">
        <f>[16]Шаблон!$K21+[16]Шаблон!$L21+[15]Шаблон!$G21</f>
        <v>21</v>
      </c>
      <c r="P21" s="57">
        <f t="shared" si="4"/>
        <v>80.769230769230774</v>
      </c>
      <c r="Q21" s="31">
        <v>257</v>
      </c>
      <c r="R21" s="46">
        <f>'[7]1'!$J24</f>
        <v>227</v>
      </c>
      <c r="S21" s="57">
        <f t="shared" si="5"/>
        <v>88.326848249027236</v>
      </c>
      <c r="T21" s="46">
        <f>[14]Матриця!$AM25+[14]Матриця!$AO25+[14]Матриця!$AQ25+[14]Матриця!$AS25+[15]Шаблон!$M21</f>
        <v>61</v>
      </c>
      <c r="U21" s="31">
        <v>97</v>
      </c>
      <c r="V21" s="46">
        <f>[14]Матриця!$AM25+[14]Матриця!$AO25+[14]Матриця!$AQ25+[14]Матриця!$AS25</f>
        <v>48</v>
      </c>
      <c r="W21" s="57">
        <f t="shared" si="6"/>
        <v>49.484536082474229</v>
      </c>
      <c r="X21" s="31">
        <v>81</v>
      </c>
      <c r="Y21" s="46">
        <f>[16]Шаблон!$T21</f>
        <v>42</v>
      </c>
      <c r="Z21" s="57">
        <f t="shared" si="7"/>
        <v>51.851851851851848</v>
      </c>
      <c r="AA21" s="29"/>
      <c r="AB21" s="32"/>
    </row>
    <row r="22" spans="1:28" s="33" customFormat="1" ht="18" customHeight="1" x14ac:dyDescent="0.25">
      <c r="A22" s="52" t="s">
        <v>40</v>
      </c>
      <c r="B22" s="31">
        <v>425</v>
      </c>
      <c r="C22" s="85">
        <f>[14]Матриця!$J26+[14]Матриця!$L26+[14]Матриця!$N26+[14]Матриця!$P26+[15]Шаблон!$M22+[15]Шаблон!$K22-[15]Шаблон!$L22</f>
        <v>316</v>
      </c>
      <c r="D22" s="57">
        <f t="shared" si="0"/>
        <v>74.352941176470594</v>
      </c>
      <c r="E22" s="31">
        <v>382</v>
      </c>
      <c r="F22" s="85">
        <f>[14]Матриця!$J26+[14]Матриця!$L26+[14]Матриця!$N26+[14]Матриця!$P26</f>
        <v>305</v>
      </c>
      <c r="G22" s="57">
        <f t="shared" si="1"/>
        <v>79.842931937172779</v>
      </c>
      <c r="H22" s="31">
        <v>132</v>
      </c>
      <c r="I22" s="85">
        <f>[16]Шаблон!$F22+[15]Шаблон!$D22</f>
        <v>83</v>
      </c>
      <c r="J22" s="57">
        <f t="shared" si="2"/>
        <v>62.878787878787875</v>
      </c>
      <c r="K22" s="31">
        <v>12</v>
      </c>
      <c r="L22" s="85">
        <f>[16]Шаблон!$J22</f>
        <v>11</v>
      </c>
      <c r="M22" s="57">
        <f t="shared" si="3"/>
        <v>91.666666666666657</v>
      </c>
      <c r="N22" s="31">
        <v>22</v>
      </c>
      <c r="O22" s="85">
        <f>[16]Шаблон!$K22+[16]Шаблон!$L22+[15]Шаблон!$G22</f>
        <v>3</v>
      </c>
      <c r="P22" s="57">
        <f t="shared" si="4"/>
        <v>13.636363636363635</v>
      </c>
      <c r="Q22" s="31">
        <v>333</v>
      </c>
      <c r="R22" s="46">
        <f>'[7]1'!$J25</f>
        <v>303</v>
      </c>
      <c r="S22" s="57">
        <f t="shared" si="5"/>
        <v>90.990990990990994</v>
      </c>
      <c r="T22" s="46">
        <f>[14]Матриця!$AM26+[14]Матриця!$AO26+[14]Матриця!$AQ26+[14]Матриця!$AS26+[15]Шаблон!$M22</f>
        <v>73</v>
      </c>
      <c r="U22" s="31">
        <v>111</v>
      </c>
      <c r="V22" s="46">
        <f>[14]Матриця!$AM26+[14]Матриця!$AO26+[14]Матриця!$AQ26+[14]Матриця!$AS26</f>
        <v>72</v>
      </c>
      <c r="W22" s="57">
        <f t="shared" si="6"/>
        <v>64.86486486486487</v>
      </c>
      <c r="X22" s="31">
        <v>100</v>
      </c>
      <c r="Y22" s="46">
        <f>[16]Шаблон!$T22</f>
        <v>66</v>
      </c>
      <c r="Z22" s="57">
        <f t="shared" si="7"/>
        <v>66</v>
      </c>
      <c r="AA22" s="29"/>
      <c r="AB22" s="32"/>
    </row>
    <row r="23" spans="1:28" s="33" customFormat="1" ht="18" customHeight="1" x14ac:dyDescent="0.25">
      <c r="A23" s="52" t="s">
        <v>41</v>
      </c>
      <c r="B23" s="31">
        <v>494</v>
      </c>
      <c r="C23" s="85">
        <f>[14]Матриця!$J27+[14]Матриця!$L27+[14]Матриця!$N27+[14]Матриця!$P27+[15]Шаблон!$M23+[15]Шаблон!$K23-[15]Шаблон!$L23</f>
        <v>411</v>
      </c>
      <c r="D23" s="57">
        <f t="shared" si="0"/>
        <v>83.198380566801617</v>
      </c>
      <c r="E23" s="31">
        <v>311</v>
      </c>
      <c r="F23" s="85">
        <f>[14]Матриця!$J27+[14]Матриця!$L27+[14]Матриця!$N27+[14]Матриця!$P27</f>
        <v>255</v>
      </c>
      <c r="G23" s="57">
        <f t="shared" si="1"/>
        <v>81.9935691318328</v>
      </c>
      <c r="H23" s="31">
        <v>85</v>
      </c>
      <c r="I23" s="85">
        <f>[16]Шаблон!$F23+[15]Шаблон!$D23</f>
        <v>45</v>
      </c>
      <c r="J23" s="57">
        <f t="shared" si="2"/>
        <v>52.941176470588239</v>
      </c>
      <c r="K23" s="31">
        <v>7</v>
      </c>
      <c r="L23" s="85">
        <f>[16]Шаблон!$J23</f>
        <v>7</v>
      </c>
      <c r="M23" s="57">
        <f t="shared" si="3"/>
        <v>100</v>
      </c>
      <c r="N23" s="31">
        <v>2</v>
      </c>
      <c r="O23" s="85">
        <f>[16]Шаблон!$K23+[16]Шаблон!$L23+[15]Шаблон!$G23</f>
        <v>5</v>
      </c>
      <c r="P23" s="57">
        <f t="shared" si="4"/>
        <v>250</v>
      </c>
      <c r="Q23" s="31">
        <v>254</v>
      </c>
      <c r="R23" s="46">
        <f>'[7]1'!$J26</f>
        <v>184</v>
      </c>
      <c r="S23" s="57">
        <f t="shared" si="5"/>
        <v>72.440944881889763</v>
      </c>
      <c r="T23" s="46">
        <f>[14]Матриця!$AM27+[14]Матриця!$AO27+[14]Матриця!$AQ27+[14]Матриця!$AS27+[15]Шаблон!$M23</f>
        <v>89</v>
      </c>
      <c r="U23" s="31">
        <v>119</v>
      </c>
      <c r="V23" s="46">
        <f>[14]Матриця!$AM27+[14]Матриця!$AO27+[14]Матриця!$AQ27+[14]Матриця!$AS27</f>
        <v>89</v>
      </c>
      <c r="W23" s="57">
        <f t="shared" si="6"/>
        <v>74.789915966386559</v>
      </c>
      <c r="X23" s="31">
        <v>100</v>
      </c>
      <c r="Y23" s="46">
        <f>[16]Шаблон!$T23</f>
        <v>68</v>
      </c>
      <c r="Z23" s="57">
        <f t="shared" si="7"/>
        <v>68</v>
      </c>
      <c r="AA23" s="29"/>
      <c r="AB23" s="32"/>
    </row>
    <row r="24" spans="1:28" s="33" customFormat="1" ht="18" customHeight="1" x14ac:dyDescent="0.25">
      <c r="A24" s="52" t="s">
        <v>42</v>
      </c>
      <c r="B24" s="31">
        <v>539</v>
      </c>
      <c r="C24" s="85">
        <f>[14]Матриця!$J28+[14]Матриця!$L28+[14]Матриця!$N28+[14]Матриця!$P28+[15]Шаблон!$M24+[15]Шаблон!$K24-[15]Шаблон!$L24</f>
        <v>456</v>
      </c>
      <c r="D24" s="57">
        <f t="shared" si="0"/>
        <v>84.601113172541744</v>
      </c>
      <c r="E24" s="31">
        <v>269</v>
      </c>
      <c r="F24" s="85">
        <f>[14]Матриця!$J28+[14]Матриця!$L28+[14]Матриця!$N28+[14]Матриця!$P28</f>
        <v>225</v>
      </c>
      <c r="G24" s="57">
        <f t="shared" si="1"/>
        <v>83.643122676579935</v>
      </c>
      <c r="H24" s="31">
        <v>117</v>
      </c>
      <c r="I24" s="85">
        <f>[16]Шаблон!$F24+[15]Шаблон!$D24</f>
        <v>89</v>
      </c>
      <c r="J24" s="57">
        <f t="shared" si="2"/>
        <v>76.068376068376068</v>
      </c>
      <c r="K24" s="31">
        <v>17</v>
      </c>
      <c r="L24" s="85">
        <f>[16]Шаблон!$J24</f>
        <v>9</v>
      </c>
      <c r="M24" s="57">
        <f t="shared" si="3"/>
        <v>52.941176470588239</v>
      </c>
      <c r="N24" s="31">
        <v>16</v>
      </c>
      <c r="O24" s="85">
        <f>[16]Шаблон!$K24+[16]Шаблон!$L24+[15]Шаблон!$G24</f>
        <v>11</v>
      </c>
      <c r="P24" s="57">
        <f t="shared" si="4"/>
        <v>68.75</v>
      </c>
      <c r="Q24" s="31">
        <v>243</v>
      </c>
      <c r="R24" s="46">
        <f>'[7]1'!$J27</f>
        <v>201</v>
      </c>
      <c r="S24" s="57">
        <f t="shared" si="5"/>
        <v>82.716049382716051</v>
      </c>
      <c r="T24" s="46">
        <f>[14]Матриця!$AM28+[14]Матриця!$AO28+[14]Матриця!$AQ28+[14]Матриця!$AS28+[15]Шаблон!$M24</f>
        <v>75</v>
      </c>
      <c r="U24" s="31">
        <v>87</v>
      </c>
      <c r="V24" s="46">
        <f>[14]Матриця!$AM28+[14]Матриця!$AO28+[14]Матриця!$AQ28+[14]Матриця!$AS28</f>
        <v>75</v>
      </c>
      <c r="W24" s="57">
        <f t="shared" si="6"/>
        <v>86.206896551724128</v>
      </c>
      <c r="X24" s="31">
        <v>79</v>
      </c>
      <c r="Y24" s="46">
        <f>[16]Шаблон!$T24</f>
        <v>66</v>
      </c>
      <c r="Z24" s="57">
        <f t="shared" si="7"/>
        <v>83.544303797468359</v>
      </c>
      <c r="AA24" s="29"/>
      <c r="AB24" s="32"/>
    </row>
    <row r="25" spans="1:28" s="33" customFormat="1" ht="18" customHeight="1" x14ac:dyDescent="0.25">
      <c r="A25" s="53" t="s">
        <v>43</v>
      </c>
      <c r="B25" s="31">
        <v>848</v>
      </c>
      <c r="C25" s="85">
        <f>[14]Матриця!$J29+[14]Матриця!$L29+[14]Матриця!$N29+[14]Матриця!$P29+[15]Шаблон!$M25+[15]Шаблон!$K25-[15]Шаблон!$L25</f>
        <v>666</v>
      </c>
      <c r="D25" s="57">
        <f t="shared" si="0"/>
        <v>78.537735849056602</v>
      </c>
      <c r="E25" s="31">
        <v>533</v>
      </c>
      <c r="F25" s="85">
        <f>[14]Матриця!$J29+[14]Матриця!$L29+[14]Матриця!$N29+[14]Матриця!$P29</f>
        <v>365</v>
      </c>
      <c r="G25" s="57">
        <f t="shared" si="1"/>
        <v>68.48030018761726</v>
      </c>
      <c r="H25" s="31">
        <v>132</v>
      </c>
      <c r="I25" s="85">
        <f>[16]Шаблон!$F25+[15]Шаблон!$D25</f>
        <v>91</v>
      </c>
      <c r="J25" s="57">
        <f t="shared" si="2"/>
        <v>68.939393939393938</v>
      </c>
      <c r="K25" s="31">
        <v>21</v>
      </c>
      <c r="L25" s="85">
        <f>[16]Шаблон!$J25</f>
        <v>7</v>
      </c>
      <c r="M25" s="57">
        <f t="shared" si="3"/>
        <v>33.333333333333329</v>
      </c>
      <c r="N25" s="31">
        <v>10</v>
      </c>
      <c r="O25" s="85">
        <f>[16]Шаблон!$K25+[16]Шаблон!$L25+[15]Шаблон!$G25</f>
        <v>35</v>
      </c>
      <c r="P25" s="57">
        <f t="shared" si="4"/>
        <v>350</v>
      </c>
      <c r="Q25" s="31">
        <v>447</v>
      </c>
      <c r="R25" s="46">
        <f>'[7]1'!$J28</f>
        <v>339</v>
      </c>
      <c r="S25" s="57">
        <f t="shared" si="5"/>
        <v>75.838926174496649</v>
      </c>
      <c r="T25" s="46">
        <f>[14]Матриця!$AM29+[14]Матриця!$AO29+[14]Матриця!$AQ29+[14]Матриця!$AS29+[15]Шаблон!$M25</f>
        <v>84</v>
      </c>
      <c r="U25" s="31">
        <v>153</v>
      </c>
      <c r="V25" s="46">
        <f>[14]Матриця!$AM29+[14]Матриця!$AO29+[14]Матриця!$AQ29+[14]Матриця!$AS29</f>
        <v>74</v>
      </c>
      <c r="W25" s="57">
        <f t="shared" si="6"/>
        <v>48.366013071895424</v>
      </c>
      <c r="X25" s="31">
        <v>132</v>
      </c>
      <c r="Y25" s="46">
        <f>[16]Шаблон!$T25</f>
        <v>63</v>
      </c>
      <c r="Z25" s="57">
        <f t="shared" si="7"/>
        <v>47.727272727272727</v>
      </c>
      <c r="AA25" s="29"/>
      <c r="AB25" s="32"/>
    </row>
    <row r="26" spans="1:28" s="33" customFormat="1" ht="18" customHeight="1" x14ac:dyDescent="0.25">
      <c r="A26" s="52" t="s">
        <v>44</v>
      </c>
      <c r="B26" s="31">
        <v>9404</v>
      </c>
      <c r="C26" s="85">
        <f>[14]Матриця!$J30+[14]Матриця!$L30+[14]Матриця!$N30+[14]Матриця!$P30+[15]Шаблон!$M26+[15]Шаблон!$K26-[15]Шаблон!$L26</f>
        <v>8192</v>
      </c>
      <c r="D26" s="57">
        <f t="shared" si="0"/>
        <v>87.111867290514681</v>
      </c>
      <c r="E26" s="31">
        <v>3043</v>
      </c>
      <c r="F26" s="85">
        <f>[14]Матриця!$J30+[14]Матриця!$L30+[14]Матриця!$N30+[14]Матриця!$P30</f>
        <v>2718</v>
      </c>
      <c r="G26" s="57">
        <f t="shared" si="1"/>
        <v>89.319750246467294</v>
      </c>
      <c r="H26" s="31">
        <v>1255</v>
      </c>
      <c r="I26" s="85">
        <f>[16]Шаблон!$F26+[15]Шаблон!$D26</f>
        <v>591</v>
      </c>
      <c r="J26" s="57">
        <f t="shared" si="2"/>
        <v>47.091633466135455</v>
      </c>
      <c r="K26" s="31">
        <v>62</v>
      </c>
      <c r="L26" s="85">
        <f>[16]Шаблон!$J26</f>
        <v>80</v>
      </c>
      <c r="M26" s="57">
        <f t="shared" si="3"/>
        <v>129.03225806451613</v>
      </c>
      <c r="N26" s="31">
        <v>16</v>
      </c>
      <c r="O26" s="85">
        <f>[16]Шаблон!$K26+[16]Шаблон!$L26+[15]Шаблон!$G26</f>
        <v>9</v>
      </c>
      <c r="P26" s="57">
        <f t="shared" si="4"/>
        <v>56.25</v>
      </c>
      <c r="Q26" s="31">
        <v>2195</v>
      </c>
      <c r="R26" s="46">
        <f>'[7]1'!$J29</f>
        <v>2055</v>
      </c>
      <c r="S26" s="57">
        <f t="shared" si="5"/>
        <v>93.621867881548965</v>
      </c>
      <c r="T26" s="46">
        <f>[14]Матриця!$AM30+[14]Матриця!$AO30+[14]Матриця!$AQ30+[14]Матриця!$AS30+[15]Шаблон!$M26</f>
        <v>683</v>
      </c>
      <c r="U26" s="31">
        <v>959</v>
      </c>
      <c r="V26" s="46">
        <f>[14]Матриця!$AM30+[14]Матриця!$AO30+[14]Матриця!$AQ30+[14]Матриця!$AS30</f>
        <v>635</v>
      </c>
      <c r="W26" s="57">
        <f t="shared" si="6"/>
        <v>66.214807090719489</v>
      </c>
      <c r="X26" s="31">
        <v>781</v>
      </c>
      <c r="Y26" s="46">
        <f>[16]Шаблон!$T26</f>
        <v>512</v>
      </c>
      <c r="Z26" s="57">
        <f t="shared" si="7"/>
        <v>65.55697823303457</v>
      </c>
      <c r="AA26" s="29"/>
      <c r="AB26" s="32"/>
    </row>
    <row r="27" spans="1:28" s="33" customFormat="1" ht="18" customHeight="1" x14ac:dyDescent="0.25">
      <c r="A27" s="52" t="s">
        <v>45</v>
      </c>
      <c r="B27" s="31">
        <v>3119</v>
      </c>
      <c r="C27" s="85">
        <f>[14]Матриця!$J31+[14]Матриця!$L31+[14]Матриця!$N31+[14]Матриця!$P31+[15]Шаблон!$M27+[15]Шаблон!$K27-[15]Шаблон!$L27</f>
        <v>2680</v>
      </c>
      <c r="D27" s="57">
        <f t="shared" si="0"/>
        <v>85.92497595383135</v>
      </c>
      <c r="E27" s="31">
        <v>913</v>
      </c>
      <c r="F27" s="85">
        <f>[14]Матриця!$J31+[14]Матриця!$L31+[14]Матриця!$N31+[14]Матриця!$P31</f>
        <v>783</v>
      </c>
      <c r="G27" s="57">
        <f t="shared" si="1"/>
        <v>85.761226725082153</v>
      </c>
      <c r="H27" s="31">
        <v>509</v>
      </c>
      <c r="I27" s="85">
        <f>[16]Шаблон!$F27+[15]Шаблон!$D27</f>
        <v>250</v>
      </c>
      <c r="J27" s="57">
        <f t="shared" si="2"/>
        <v>49.115913555992144</v>
      </c>
      <c r="K27" s="31">
        <v>51</v>
      </c>
      <c r="L27" s="85">
        <f>[16]Шаблон!$J27</f>
        <v>36</v>
      </c>
      <c r="M27" s="57">
        <f t="shared" si="3"/>
        <v>70.588235294117652</v>
      </c>
      <c r="N27" s="31">
        <v>47</v>
      </c>
      <c r="O27" s="85">
        <f>[16]Шаблон!$K27+[16]Шаблон!$L27+[15]Шаблон!$G27</f>
        <v>42</v>
      </c>
      <c r="P27" s="57">
        <f t="shared" si="4"/>
        <v>89.361702127659569</v>
      </c>
      <c r="Q27" s="31">
        <v>848</v>
      </c>
      <c r="R27" s="46">
        <f>'[7]1'!$J30</f>
        <v>758</v>
      </c>
      <c r="S27" s="57">
        <f t="shared" si="5"/>
        <v>89.386792452830193</v>
      </c>
      <c r="T27" s="46">
        <f>[14]Матриця!$AM31+[14]Матриця!$AO31+[14]Матриця!$AQ31+[14]Матриця!$AS31+[15]Шаблон!$M27</f>
        <v>172</v>
      </c>
      <c r="U27" s="31">
        <v>254</v>
      </c>
      <c r="V27" s="46">
        <f>[14]Матриця!$AM31+[14]Матриця!$AO31+[14]Матриця!$AQ31+[14]Матриця!$AS31</f>
        <v>172</v>
      </c>
      <c r="W27" s="57">
        <f t="shared" si="6"/>
        <v>67.716535433070874</v>
      </c>
      <c r="X27" s="31">
        <v>231</v>
      </c>
      <c r="Y27" s="46">
        <f>[16]Шаблон!$T27</f>
        <v>151</v>
      </c>
      <c r="Z27" s="57">
        <f t="shared" si="7"/>
        <v>65.367965367965368</v>
      </c>
      <c r="AA27" s="29"/>
      <c r="AB27" s="32"/>
    </row>
    <row r="28" spans="1:28" s="33" customFormat="1" ht="18" customHeight="1" x14ac:dyDescent="0.25">
      <c r="A28" s="54" t="s">
        <v>46</v>
      </c>
      <c r="B28" s="31">
        <v>2588</v>
      </c>
      <c r="C28" s="85">
        <f>[14]Матриця!$J32+[14]Матриця!$L32+[14]Матриця!$N32+[14]Матриця!$P32+[15]Шаблон!$M28+[15]Шаблон!$K28-[15]Шаблон!$L28</f>
        <v>2171</v>
      </c>
      <c r="D28" s="57">
        <f t="shared" si="0"/>
        <v>83.887171561051005</v>
      </c>
      <c r="E28" s="31">
        <v>960</v>
      </c>
      <c r="F28" s="85">
        <f>[14]Матриця!$J32+[14]Матриця!$L32+[14]Матриця!$N32+[14]Матриця!$P32</f>
        <v>800</v>
      </c>
      <c r="G28" s="57">
        <f t="shared" si="1"/>
        <v>83.333333333333343</v>
      </c>
      <c r="H28" s="31">
        <v>551</v>
      </c>
      <c r="I28" s="85">
        <f>[16]Шаблон!$F28+[15]Шаблон!$D28</f>
        <v>327</v>
      </c>
      <c r="J28" s="57">
        <f t="shared" si="2"/>
        <v>59.346642468239565</v>
      </c>
      <c r="K28" s="31">
        <v>34</v>
      </c>
      <c r="L28" s="85">
        <f>[16]Шаблон!$J28</f>
        <v>28</v>
      </c>
      <c r="M28" s="57">
        <f t="shared" si="3"/>
        <v>82.35294117647058</v>
      </c>
      <c r="N28" s="31">
        <v>38</v>
      </c>
      <c r="O28" s="85">
        <f>[16]Шаблон!$K28+[16]Шаблон!$L28+[15]Шаблон!$G28</f>
        <v>25</v>
      </c>
      <c r="P28" s="57">
        <f t="shared" si="4"/>
        <v>65.789473684210535</v>
      </c>
      <c r="Q28" s="31">
        <v>895</v>
      </c>
      <c r="R28" s="46">
        <f>'[7]1'!$J31</f>
        <v>777</v>
      </c>
      <c r="S28" s="57">
        <f t="shared" si="5"/>
        <v>86.815642458100555</v>
      </c>
      <c r="T28" s="46">
        <f>[14]Матриця!$AM32+[14]Матриця!$AO32+[14]Матриця!$AQ32+[14]Матриця!$AS32+[15]Шаблон!$M28</f>
        <v>194</v>
      </c>
      <c r="U28" s="31">
        <v>262</v>
      </c>
      <c r="V28" s="46">
        <f>[14]Матриця!$AM32+[14]Матриця!$AO32+[14]Матриця!$AQ32+[14]Матриця!$AS32</f>
        <v>192</v>
      </c>
      <c r="W28" s="57">
        <f t="shared" si="6"/>
        <v>73.282442748091597</v>
      </c>
      <c r="X28" s="31">
        <v>222</v>
      </c>
      <c r="Y28" s="46">
        <f>[16]Шаблон!$T28</f>
        <v>163</v>
      </c>
      <c r="Z28" s="57">
        <f t="shared" si="7"/>
        <v>73.423423423423429</v>
      </c>
      <c r="AA28" s="29"/>
      <c r="AB28" s="32"/>
    </row>
    <row r="29" spans="1:28" ht="49.5" customHeight="1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106" t="s">
        <v>77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8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8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8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1:23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1:23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1:23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1:23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1:23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1:23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1:23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1:23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1:23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1:23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1:23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1:23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1:23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1:23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1:23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1:23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1:23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1:23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1:23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1:23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1:23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1:23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1:23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1:23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1:23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1:23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1:23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1:23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1:23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1:23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1:23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1:23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1:23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1:23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1:23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1:23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1:23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1:23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1:23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1:23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1:23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1:23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1:23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1:23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1:23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1:23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1:23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1:23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1:23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1:23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1:23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1:23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</sheetData>
  <mergeCells count="39">
    <mergeCell ref="X4:X5"/>
    <mergeCell ref="Y4:Y5"/>
    <mergeCell ref="Z4:Z5"/>
    <mergeCell ref="T4:T5"/>
    <mergeCell ref="U4:U5"/>
    <mergeCell ref="V4:V5"/>
    <mergeCell ref="W4:W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29:Z29"/>
    <mergeCell ref="B1:M1"/>
    <mergeCell ref="V1:W1"/>
    <mergeCell ref="V2:W2"/>
    <mergeCell ref="X2:Y2"/>
    <mergeCell ref="N3:P3"/>
    <mergeCell ref="Q3:S3"/>
    <mergeCell ref="U3:W3"/>
    <mergeCell ref="X3:Z3"/>
    <mergeCell ref="S4:S5"/>
    <mergeCell ref="M4:M5"/>
    <mergeCell ref="N4:N5"/>
    <mergeCell ref="O4:O5"/>
    <mergeCell ref="P4:P5"/>
    <mergeCell ref="Q4:Q5"/>
    <mergeCell ref="R4:R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"/>
  <sheetViews>
    <sheetView view="pageBreakPreview" zoomScale="80" zoomScaleNormal="70" zoomScaleSheetLayoutView="80" workbookViewId="0">
      <selection activeCell="G5" sqref="G5"/>
    </sheetView>
  </sheetViews>
  <sheetFormatPr defaultColWidth="8" defaultRowHeight="12.75" x14ac:dyDescent="0.2"/>
  <cols>
    <col min="1" max="1" width="52.5703125" style="2" customWidth="1"/>
    <col min="2" max="2" width="17.140625" style="82" customWidth="1"/>
    <col min="3" max="3" width="14.42578125" style="15" customWidth="1"/>
    <col min="4" max="4" width="16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6" ht="27" customHeight="1" x14ac:dyDescent="0.2">
      <c r="A1" s="94" t="s">
        <v>57</v>
      </c>
      <c r="B1" s="94"/>
      <c r="C1" s="94"/>
      <c r="D1" s="94"/>
    </row>
    <row r="2" spans="1:6" ht="23.25" customHeight="1" x14ac:dyDescent="0.2">
      <c r="A2" s="94" t="s">
        <v>22</v>
      </c>
      <c r="B2" s="94"/>
      <c r="C2" s="94"/>
      <c r="D2" s="94"/>
    </row>
    <row r="3" spans="1:6" ht="25.5" customHeight="1" x14ac:dyDescent="0.25">
      <c r="A3" s="128" t="s">
        <v>83</v>
      </c>
      <c r="B3" s="128"/>
      <c r="C3" s="128"/>
      <c r="D3" s="129"/>
    </row>
    <row r="4" spans="1:6" s="3" customFormat="1" ht="25.5" customHeight="1" x14ac:dyDescent="0.25">
      <c r="A4" s="99" t="s">
        <v>0</v>
      </c>
      <c r="B4" s="99" t="s">
        <v>72</v>
      </c>
      <c r="C4" s="124" t="s">
        <v>71</v>
      </c>
      <c r="D4" s="125"/>
    </row>
    <row r="5" spans="1:6" s="3" customFormat="1" ht="23.25" customHeight="1" x14ac:dyDescent="0.25">
      <c r="A5" s="126"/>
      <c r="B5" s="127"/>
      <c r="C5" s="95" t="s">
        <v>69</v>
      </c>
      <c r="D5" s="95" t="s">
        <v>70</v>
      </c>
    </row>
    <row r="6" spans="1:6" s="3" customFormat="1" x14ac:dyDescent="0.25">
      <c r="A6" s="100"/>
      <c r="B6" s="123"/>
      <c r="C6" s="96"/>
      <c r="D6" s="96"/>
    </row>
    <row r="7" spans="1:6" s="8" customFormat="1" ht="15.75" customHeight="1" x14ac:dyDescent="0.25">
      <c r="A7" s="6" t="s">
        <v>3</v>
      </c>
      <c r="B7" s="83">
        <v>1</v>
      </c>
      <c r="C7" s="7">
        <v>2</v>
      </c>
      <c r="D7" s="83">
        <v>3</v>
      </c>
    </row>
    <row r="8" spans="1:6" s="8" customFormat="1" ht="28.5" customHeight="1" x14ac:dyDescent="0.25">
      <c r="A8" s="9" t="s">
        <v>51</v>
      </c>
      <c r="B8" s="72">
        <f>C8+D8</f>
        <v>78949</v>
      </c>
      <c r="C8" s="63">
        <f>'12'!B7</f>
        <v>40715</v>
      </c>
      <c r="D8" s="64">
        <f>'13'!B7</f>
        <v>38234</v>
      </c>
      <c r="E8" s="20"/>
      <c r="F8" s="18"/>
    </row>
    <row r="9" spans="1:6" s="3" customFormat="1" ht="28.5" customHeight="1" x14ac:dyDescent="0.25">
      <c r="A9" s="9" t="s">
        <v>52</v>
      </c>
      <c r="B9" s="72">
        <f t="shared" ref="B9:B13" si="0">C9+D9</f>
        <v>35654</v>
      </c>
      <c r="C9" s="64">
        <f>'12'!C7</f>
        <v>20350</v>
      </c>
      <c r="D9" s="64">
        <f>'13'!C7</f>
        <v>15304</v>
      </c>
      <c r="E9" s="18"/>
      <c r="F9" s="18"/>
    </row>
    <row r="10" spans="1:6" s="3" customFormat="1" ht="52.5" customHeight="1" x14ac:dyDescent="0.25">
      <c r="A10" s="12" t="s">
        <v>53</v>
      </c>
      <c r="B10" s="72">
        <f t="shared" si="0"/>
        <v>13239</v>
      </c>
      <c r="C10" s="64">
        <f>'12'!D7</f>
        <v>6656</v>
      </c>
      <c r="D10" s="64">
        <f>'13'!D7</f>
        <v>6583</v>
      </c>
      <c r="E10" s="18"/>
      <c r="F10" s="18"/>
    </row>
    <row r="11" spans="1:6" s="3" customFormat="1" ht="31.5" customHeight="1" x14ac:dyDescent="0.25">
      <c r="A11" s="13" t="s">
        <v>54</v>
      </c>
      <c r="B11" s="72">
        <f t="shared" si="0"/>
        <v>2463</v>
      </c>
      <c r="C11" s="64">
        <f>'12'!F7</f>
        <v>1057</v>
      </c>
      <c r="D11" s="64">
        <f>'13'!F7</f>
        <v>1406</v>
      </c>
      <c r="E11" s="18"/>
      <c r="F11" s="18"/>
    </row>
    <row r="12" spans="1:6" s="3" customFormat="1" ht="45.75" customHeight="1" x14ac:dyDescent="0.25">
      <c r="A12" s="13" t="s">
        <v>17</v>
      </c>
      <c r="B12" s="72">
        <f t="shared" si="0"/>
        <v>1945</v>
      </c>
      <c r="C12" s="64">
        <f>'12'!G7</f>
        <v>805</v>
      </c>
      <c r="D12" s="64">
        <f>'13'!G7</f>
        <v>1140</v>
      </c>
      <c r="E12" s="18"/>
      <c r="F12" s="18"/>
    </row>
    <row r="13" spans="1:6" s="3" customFormat="1" ht="55.5" customHeight="1" x14ac:dyDescent="0.25">
      <c r="A13" s="13" t="s">
        <v>55</v>
      </c>
      <c r="B13" s="72">
        <f t="shared" si="0"/>
        <v>31894</v>
      </c>
      <c r="C13" s="64">
        <f>'12'!H7</f>
        <v>18237</v>
      </c>
      <c r="D13" s="64">
        <f>'13'!H7</f>
        <v>13657</v>
      </c>
      <c r="E13" s="18"/>
      <c r="F13" s="18"/>
    </row>
    <row r="14" spans="1:6" s="3" customFormat="1" ht="12.75" customHeight="1" x14ac:dyDescent="0.25">
      <c r="A14" s="101" t="s">
        <v>84</v>
      </c>
      <c r="B14" s="102"/>
      <c r="C14" s="102"/>
      <c r="D14" s="102"/>
      <c r="E14" s="18"/>
      <c r="F14" s="18"/>
    </row>
    <row r="15" spans="1:6" s="3" customFormat="1" ht="18" customHeight="1" x14ac:dyDescent="0.25">
      <c r="A15" s="103"/>
      <c r="B15" s="104"/>
      <c r="C15" s="104"/>
      <c r="D15" s="104"/>
      <c r="E15" s="18"/>
      <c r="F15" s="18"/>
    </row>
    <row r="16" spans="1:6" s="3" customFormat="1" ht="20.25" customHeight="1" x14ac:dyDescent="0.25">
      <c r="A16" s="99" t="s">
        <v>0</v>
      </c>
      <c r="B16" s="99" t="s">
        <v>72</v>
      </c>
      <c r="C16" s="124" t="s">
        <v>71</v>
      </c>
      <c r="D16" s="125" t="s">
        <v>60</v>
      </c>
      <c r="E16" s="18"/>
      <c r="F16" s="18"/>
    </row>
    <row r="17" spans="1:6" ht="35.25" customHeight="1" x14ac:dyDescent="0.3">
      <c r="A17" s="100"/>
      <c r="B17" s="123"/>
      <c r="C17" s="86" t="s">
        <v>69</v>
      </c>
      <c r="D17" s="86" t="s">
        <v>70</v>
      </c>
      <c r="E17" s="19"/>
      <c r="F17" s="19"/>
    </row>
    <row r="18" spans="1:6" ht="24" customHeight="1" x14ac:dyDescent="0.3">
      <c r="A18" s="9" t="s">
        <v>51</v>
      </c>
      <c r="B18" s="72">
        <f t="shared" ref="B18:B20" si="1">C18+D18</f>
        <v>10417</v>
      </c>
      <c r="C18" s="65">
        <f>'12'!I7</f>
        <v>6341</v>
      </c>
      <c r="D18" s="59">
        <f>'13'!I7</f>
        <v>4076</v>
      </c>
      <c r="E18" s="19"/>
      <c r="F18" s="19"/>
    </row>
    <row r="19" spans="1:6" ht="25.5" customHeight="1" x14ac:dyDescent="0.3">
      <c r="A19" s="1" t="s">
        <v>52</v>
      </c>
      <c r="B19" s="72">
        <f t="shared" si="1"/>
        <v>10102</v>
      </c>
      <c r="C19" s="65">
        <f>'12'!J7</f>
        <v>6148</v>
      </c>
      <c r="D19" s="59">
        <f>'13'!J7</f>
        <v>3954</v>
      </c>
      <c r="E19" s="19"/>
      <c r="F19" s="19"/>
    </row>
    <row r="20" spans="1:6" ht="41.25" customHeight="1" x14ac:dyDescent="0.3">
      <c r="A20" s="1" t="s">
        <v>56</v>
      </c>
      <c r="B20" s="72">
        <f t="shared" si="1"/>
        <v>8628</v>
      </c>
      <c r="C20" s="65">
        <f>'12'!K7</f>
        <v>5114</v>
      </c>
      <c r="D20" s="59">
        <f>'13'!K7</f>
        <v>3514</v>
      </c>
      <c r="E20" s="19"/>
      <c r="F20" s="19"/>
    </row>
    <row r="21" spans="1:6" ht="20.25" x14ac:dyDescent="0.3">
      <c r="C21" s="16"/>
      <c r="E21" s="19"/>
      <c r="F21" s="19"/>
    </row>
  </sheetData>
  <mergeCells count="12">
    <mergeCell ref="A14:D15"/>
    <mergeCell ref="A16:A17"/>
    <mergeCell ref="B16:B17"/>
    <mergeCell ref="C16:D16"/>
    <mergeCell ref="A1:D1"/>
    <mergeCell ref="A2:D2"/>
    <mergeCell ref="A4:A6"/>
    <mergeCell ref="C5:C6"/>
    <mergeCell ref="D5:D6"/>
    <mergeCell ref="C4:D4"/>
    <mergeCell ref="B4:B6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F6" sqref="F6"/>
    </sheetView>
  </sheetViews>
  <sheetFormatPr defaultRowHeight="14.25" x14ac:dyDescent="0.2"/>
  <cols>
    <col min="1" max="1" width="29.140625" style="37" customWidth="1"/>
    <col min="2" max="2" width="9.85546875" style="37" customWidth="1"/>
    <col min="3" max="3" width="10.85546875" style="37" customWidth="1"/>
    <col min="4" max="4" width="13" style="37" customWidth="1"/>
    <col min="5" max="5" width="11.42578125" style="37" customWidth="1"/>
    <col min="6" max="6" width="9" style="37" customWidth="1"/>
    <col min="7" max="7" width="12.5703125" style="37" customWidth="1"/>
    <col min="8" max="8" width="11.85546875" style="37" customWidth="1"/>
    <col min="9" max="9" width="11" style="37" customWidth="1"/>
    <col min="10" max="10" width="11.28515625" style="37" customWidth="1"/>
    <col min="11" max="11" width="10.42578125" style="37" customWidth="1"/>
    <col min="12" max="16384" width="9.140625" style="37"/>
  </cols>
  <sheetData>
    <row r="1" spans="1:15" s="22" customFormat="1" ht="45" customHeight="1" x14ac:dyDescent="0.25">
      <c r="A1" s="130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5" s="25" customFormat="1" ht="14.25" customHeight="1" x14ac:dyDescent="0.25">
      <c r="A2" s="23"/>
      <c r="B2" s="23"/>
      <c r="C2" s="23"/>
      <c r="D2" s="23"/>
      <c r="E2" s="23"/>
      <c r="F2" s="23"/>
      <c r="G2" s="23"/>
      <c r="H2" s="24"/>
      <c r="I2" s="24"/>
      <c r="J2" s="69"/>
      <c r="K2" s="70"/>
    </row>
    <row r="3" spans="1:15" s="26" customFormat="1" ht="67.5" customHeight="1" x14ac:dyDescent="0.25">
      <c r="A3" s="109"/>
      <c r="B3" s="131" t="s">
        <v>61</v>
      </c>
      <c r="C3" s="131" t="s">
        <v>62</v>
      </c>
      <c r="D3" s="131" t="s">
        <v>59</v>
      </c>
      <c r="E3" s="131" t="s">
        <v>63</v>
      </c>
      <c r="F3" s="131" t="s">
        <v>95</v>
      </c>
      <c r="G3" s="131" t="s">
        <v>65</v>
      </c>
      <c r="H3" s="131" t="s">
        <v>94</v>
      </c>
      <c r="I3" s="131" t="s">
        <v>66</v>
      </c>
      <c r="J3" s="132" t="s">
        <v>67</v>
      </c>
      <c r="K3" s="131" t="s">
        <v>10</v>
      </c>
    </row>
    <row r="4" spans="1:15" s="27" customFormat="1" ht="19.5" customHeight="1" x14ac:dyDescent="0.25">
      <c r="A4" s="109"/>
      <c r="B4" s="131"/>
      <c r="C4" s="131"/>
      <c r="D4" s="131"/>
      <c r="E4" s="131"/>
      <c r="F4" s="131"/>
      <c r="G4" s="131"/>
      <c r="H4" s="131"/>
      <c r="I4" s="131"/>
      <c r="J4" s="132"/>
      <c r="K4" s="131"/>
    </row>
    <row r="5" spans="1:15" s="27" customFormat="1" ht="6" customHeight="1" x14ac:dyDescent="0.25">
      <c r="A5" s="109"/>
      <c r="B5" s="131"/>
      <c r="C5" s="131"/>
      <c r="D5" s="131"/>
      <c r="E5" s="131"/>
      <c r="F5" s="131"/>
      <c r="G5" s="131"/>
      <c r="H5" s="131"/>
      <c r="I5" s="131"/>
      <c r="J5" s="132"/>
      <c r="K5" s="131"/>
    </row>
    <row r="6" spans="1:15" s="44" customFormat="1" ht="11.25" customHeight="1" x14ac:dyDescent="0.2">
      <c r="A6" s="42" t="s">
        <v>3</v>
      </c>
      <c r="B6" s="43">
        <v>1</v>
      </c>
      <c r="C6" s="43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</row>
    <row r="7" spans="1:15" s="30" customFormat="1" ht="18" customHeight="1" x14ac:dyDescent="0.25">
      <c r="A7" s="50" t="s">
        <v>25</v>
      </c>
      <c r="B7" s="28">
        <f t="shared" ref="B7:K7" si="0">SUM(B8:B28)</f>
        <v>40715</v>
      </c>
      <c r="C7" s="28">
        <f t="shared" si="0"/>
        <v>20350</v>
      </c>
      <c r="D7" s="28">
        <f t="shared" si="0"/>
        <v>6656</v>
      </c>
      <c r="E7" s="74">
        <f t="shared" si="0"/>
        <v>5697</v>
      </c>
      <c r="F7" s="28">
        <f t="shared" si="0"/>
        <v>1057</v>
      </c>
      <c r="G7" s="28">
        <f t="shared" si="0"/>
        <v>805</v>
      </c>
      <c r="H7" s="28">
        <f t="shared" si="0"/>
        <v>18237</v>
      </c>
      <c r="I7" s="28">
        <f t="shared" si="0"/>
        <v>6341</v>
      </c>
      <c r="J7" s="28">
        <f t="shared" si="0"/>
        <v>6148</v>
      </c>
      <c r="K7" s="28">
        <f t="shared" si="0"/>
        <v>5114</v>
      </c>
      <c r="L7" s="29"/>
      <c r="O7" s="33"/>
    </row>
    <row r="8" spans="1:15" s="33" customFormat="1" ht="18" customHeight="1" x14ac:dyDescent="0.25">
      <c r="A8" s="51" t="s">
        <v>26</v>
      </c>
      <c r="B8" s="31">
        <f>[17]Шаблон!$M8+[17]Шаблон!$K8-[17]Шаблон!$L8+[14]Матриця!$I12</f>
        <v>1885</v>
      </c>
      <c r="C8" s="31">
        <f>[14]Матриця!$I12</f>
        <v>1132</v>
      </c>
      <c r="D8" s="31">
        <f>[14]Матриця!$AD12+[17]Шаблон!$D8</f>
        <v>363</v>
      </c>
      <c r="E8" s="71">
        <f>[14]Матриця!$AD12</f>
        <v>356</v>
      </c>
      <c r="F8" s="31">
        <f>[18]Шаблон!$J8</f>
        <v>93</v>
      </c>
      <c r="G8" s="31">
        <f>[18]Шаблон!$K8+[18]Шаблон!$L8+[17]Шаблон!$G8</f>
        <v>90</v>
      </c>
      <c r="H8" s="46">
        <f>'[7]1'!$I11</f>
        <v>1110</v>
      </c>
      <c r="I8" s="46">
        <f>[17]Шаблон!$M8+[14]Матриця!$AL12</f>
        <v>307</v>
      </c>
      <c r="J8" s="46">
        <f>[14]Матриця!$AL12</f>
        <v>304</v>
      </c>
      <c r="K8" s="46">
        <f>[18]Шаблон!$T8</f>
        <v>277</v>
      </c>
      <c r="L8" s="29"/>
      <c r="M8" s="32"/>
    </row>
    <row r="9" spans="1:15" s="34" customFormat="1" ht="18" customHeight="1" x14ac:dyDescent="0.25">
      <c r="A9" s="52" t="s">
        <v>27</v>
      </c>
      <c r="B9" s="85">
        <f>[17]Шаблон!$M9+[17]Шаблон!$K9-[17]Шаблон!$L9+[14]Матриця!$I13</f>
        <v>1429</v>
      </c>
      <c r="C9" s="85">
        <f>[14]Матриця!$I13</f>
        <v>565</v>
      </c>
      <c r="D9" s="85">
        <f>[14]Матриця!$AD13+[17]Шаблон!$D9</f>
        <v>217</v>
      </c>
      <c r="E9" s="71">
        <f>[14]Матриця!$AD13</f>
        <v>173</v>
      </c>
      <c r="F9" s="85">
        <f>[18]Шаблон!$J9</f>
        <v>42</v>
      </c>
      <c r="G9" s="85">
        <f>[18]Шаблон!$K9+[18]Шаблон!$L9+[17]Шаблон!$G9</f>
        <v>59</v>
      </c>
      <c r="H9" s="46">
        <f>'[7]1'!$I12</f>
        <v>507</v>
      </c>
      <c r="I9" s="46">
        <f>[17]Шаблон!$M9+[14]Матриця!$AL13</f>
        <v>186</v>
      </c>
      <c r="J9" s="46">
        <f>[14]Матриця!$AL13</f>
        <v>186</v>
      </c>
      <c r="K9" s="46">
        <f>[18]Шаблон!$T9</f>
        <v>183</v>
      </c>
      <c r="L9" s="29"/>
      <c r="M9" s="32"/>
    </row>
    <row r="10" spans="1:15" s="33" customFormat="1" ht="18" customHeight="1" x14ac:dyDescent="0.25">
      <c r="A10" s="52" t="s">
        <v>28</v>
      </c>
      <c r="B10" s="85">
        <f>[17]Шаблон!$M10+[17]Шаблон!$K10-[17]Шаблон!$L10+[14]Матриця!$I14</f>
        <v>851</v>
      </c>
      <c r="C10" s="85">
        <f>[14]Матриця!$I14</f>
        <v>524</v>
      </c>
      <c r="D10" s="85">
        <f>[14]Матриця!$AD14+[17]Шаблон!$D10</f>
        <v>155</v>
      </c>
      <c r="E10" s="71">
        <f>[14]Матриця!$AD14</f>
        <v>144</v>
      </c>
      <c r="F10" s="85">
        <f>[18]Шаблон!$J10</f>
        <v>28</v>
      </c>
      <c r="G10" s="85">
        <f>[18]Шаблон!$K10+[18]Шаблон!$L10+[17]Шаблон!$G10</f>
        <v>23</v>
      </c>
      <c r="H10" s="46">
        <f>'[7]1'!$I13</f>
        <v>505</v>
      </c>
      <c r="I10" s="46">
        <f>[17]Шаблон!$M10+[14]Матриця!$AL14</f>
        <v>218</v>
      </c>
      <c r="J10" s="46">
        <f>[14]Матриця!$AL14</f>
        <v>215</v>
      </c>
      <c r="K10" s="46">
        <f>[18]Шаблон!$T10</f>
        <v>181</v>
      </c>
      <c r="L10" s="29"/>
      <c r="M10" s="32"/>
    </row>
    <row r="11" spans="1:15" s="33" customFormat="1" ht="18" customHeight="1" x14ac:dyDescent="0.25">
      <c r="A11" s="52" t="s">
        <v>29</v>
      </c>
      <c r="B11" s="85">
        <f>[17]Шаблон!$M11+[17]Шаблон!$K11-[17]Шаблон!$L11+[14]Матриця!$I15</f>
        <v>1347</v>
      </c>
      <c r="C11" s="85">
        <f>[14]Матриця!$I15</f>
        <v>929</v>
      </c>
      <c r="D11" s="85">
        <f>[14]Матриця!$AD15+[17]Шаблон!$D11</f>
        <v>258</v>
      </c>
      <c r="E11" s="71">
        <f>[14]Матриця!$AD15</f>
        <v>234</v>
      </c>
      <c r="F11" s="85">
        <f>[18]Шаблон!$J11</f>
        <v>29</v>
      </c>
      <c r="G11" s="85">
        <f>[18]Шаблон!$K11+[18]Шаблон!$L11+[17]Шаблон!$G11</f>
        <v>45</v>
      </c>
      <c r="H11" s="46">
        <f>'[7]1'!$I14</f>
        <v>917</v>
      </c>
      <c r="I11" s="46">
        <f>[17]Шаблон!$M11+[14]Матриця!$AL15</f>
        <v>315</v>
      </c>
      <c r="J11" s="46">
        <f>[14]Матриця!$AL15</f>
        <v>309</v>
      </c>
      <c r="K11" s="46">
        <f>[18]Шаблон!$T11</f>
        <v>202</v>
      </c>
      <c r="L11" s="29"/>
      <c r="M11" s="32"/>
    </row>
    <row r="12" spans="1:15" s="33" customFormat="1" ht="18" customHeight="1" x14ac:dyDescent="0.25">
      <c r="A12" s="52" t="s">
        <v>30</v>
      </c>
      <c r="B12" s="85">
        <f>[17]Шаблон!$M12+[17]Шаблон!$K12-[17]Шаблон!$L12+[14]Матриця!$I16</f>
        <v>883</v>
      </c>
      <c r="C12" s="85">
        <f>[14]Матриця!$I16</f>
        <v>534</v>
      </c>
      <c r="D12" s="85">
        <f>[14]Матриця!$AD16+[17]Шаблон!$D12</f>
        <v>168</v>
      </c>
      <c r="E12" s="71">
        <f>[14]Матриця!$AD16</f>
        <v>162</v>
      </c>
      <c r="F12" s="85">
        <f>[18]Шаблон!$J12</f>
        <v>3</v>
      </c>
      <c r="G12" s="85">
        <f>[18]Шаблон!$K12+[18]Шаблон!$L12+[17]Шаблон!$G12</f>
        <v>62</v>
      </c>
      <c r="H12" s="46">
        <f>'[7]1'!$I15</f>
        <v>484</v>
      </c>
      <c r="I12" s="46">
        <f>[17]Шаблон!$M12+[14]Матриця!$AL16</f>
        <v>203</v>
      </c>
      <c r="J12" s="46">
        <f>[14]Матриця!$AL16</f>
        <v>202</v>
      </c>
      <c r="K12" s="46">
        <f>[18]Шаблон!$T12</f>
        <v>164</v>
      </c>
      <c r="L12" s="29"/>
      <c r="M12" s="32"/>
    </row>
    <row r="13" spans="1:15" s="33" customFormat="1" ht="18" customHeight="1" x14ac:dyDescent="0.25">
      <c r="A13" s="52" t="s">
        <v>31</v>
      </c>
      <c r="B13" s="85">
        <f>[17]Шаблон!$M13+[17]Шаблон!$K13-[17]Шаблон!$L13+[14]Матриця!$I17</f>
        <v>1286</v>
      </c>
      <c r="C13" s="85">
        <f>[14]Матриця!$I17</f>
        <v>660</v>
      </c>
      <c r="D13" s="85">
        <f>[14]Матриця!$AD17+[17]Шаблон!$D13</f>
        <v>202</v>
      </c>
      <c r="E13" s="71">
        <f>[14]Матриця!$AD17</f>
        <v>160</v>
      </c>
      <c r="F13" s="85">
        <f>[18]Шаблон!$J13</f>
        <v>20</v>
      </c>
      <c r="G13" s="85">
        <f>[18]Шаблон!$K13+[18]Шаблон!$L13+[17]Шаблон!$G13</f>
        <v>13</v>
      </c>
      <c r="H13" s="46">
        <f>'[7]1'!$I16</f>
        <v>589</v>
      </c>
      <c r="I13" s="46">
        <f>[17]Шаблон!$M13+[14]Матриця!$AL17</f>
        <v>234</v>
      </c>
      <c r="J13" s="46">
        <f>[14]Матриця!$AL17</f>
        <v>234</v>
      </c>
      <c r="K13" s="46">
        <f>[18]Шаблон!$T13</f>
        <v>201</v>
      </c>
      <c r="L13" s="29"/>
      <c r="M13" s="32"/>
    </row>
    <row r="14" spans="1:15" s="33" customFormat="1" ht="18" customHeight="1" x14ac:dyDescent="0.25">
      <c r="A14" s="52" t="s">
        <v>32</v>
      </c>
      <c r="B14" s="85">
        <f>[17]Шаблон!$M14+[17]Шаблон!$K14-[17]Шаблон!$L14+[14]Матриця!$I18</f>
        <v>440</v>
      </c>
      <c r="C14" s="85">
        <f>[14]Матриця!$I18</f>
        <v>353</v>
      </c>
      <c r="D14" s="85">
        <f>[14]Матриця!$AD18+[17]Шаблон!$D14</f>
        <v>75</v>
      </c>
      <c r="E14" s="71">
        <f>[14]Матриця!$AD18</f>
        <v>72</v>
      </c>
      <c r="F14" s="85">
        <f>[18]Шаблон!$J14</f>
        <v>2</v>
      </c>
      <c r="G14" s="85">
        <f>[18]Шаблон!$K14+[18]Шаблон!$L14+[17]Шаблон!$G14</f>
        <v>5</v>
      </c>
      <c r="H14" s="46">
        <f>'[7]1'!$I17</f>
        <v>311</v>
      </c>
      <c r="I14" s="46">
        <f>[17]Шаблон!$M14+[14]Матриця!$AL18</f>
        <v>171</v>
      </c>
      <c r="J14" s="46">
        <f>[14]Матриця!$AL18</f>
        <v>171</v>
      </c>
      <c r="K14" s="46">
        <f>[18]Шаблон!$T14</f>
        <v>152</v>
      </c>
      <c r="L14" s="29"/>
      <c r="M14" s="32"/>
    </row>
    <row r="15" spans="1:15" s="33" customFormat="1" ht="18" customHeight="1" x14ac:dyDescent="0.25">
      <c r="A15" s="52" t="s">
        <v>33</v>
      </c>
      <c r="B15" s="85">
        <f>[17]Шаблон!$M15+[17]Шаблон!$K15-[17]Шаблон!$L15+[14]Матриця!$I19</f>
        <v>1231</v>
      </c>
      <c r="C15" s="85">
        <f>[14]Матриця!$I19</f>
        <v>639</v>
      </c>
      <c r="D15" s="85">
        <f>[14]Матриця!$AD19+[17]Шаблон!$D15</f>
        <v>225</v>
      </c>
      <c r="E15" s="71">
        <f>[14]Матриця!$AD19</f>
        <v>212</v>
      </c>
      <c r="F15" s="85">
        <f>[18]Шаблон!$J15</f>
        <v>70</v>
      </c>
      <c r="G15" s="85">
        <f>[18]Шаблон!$K15+[18]Шаблон!$L15+[17]Шаблон!$G15</f>
        <v>32</v>
      </c>
      <c r="H15" s="46">
        <f>'[7]1'!$I18</f>
        <v>582</v>
      </c>
      <c r="I15" s="46">
        <f>[17]Шаблон!$M15+[14]Матриця!$AL19</f>
        <v>207</v>
      </c>
      <c r="J15" s="46">
        <f>[14]Матриця!$AL19</f>
        <v>207</v>
      </c>
      <c r="K15" s="46">
        <f>[18]Шаблон!$T15</f>
        <v>169</v>
      </c>
      <c r="L15" s="29"/>
      <c r="M15" s="32"/>
    </row>
    <row r="16" spans="1:15" s="33" customFormat="1" ht="18" customHeight="1" x14ac:dyDescent="0.25">
      <c r="A16" s="52" t="s">
        <v>34</v>
      </c>
      <c r="B16" s="85">
        <f>[17]Шаблон!$M16+[17]Шаблон!$K16-[17]Шаблон!$L16+[14]Матриця!$I20</f>
        <v>736</v>
      </c>
      <c r="C16" s="85">
        <f>[14]Матриця!$I20</f>
        <v>372</v>
      </c>
      <c r="D16" s="85">
        <f>[14]Матриця!$AD20+[17]Шаблон!$D16</f>
        <v>118</v>
      </c>
      <c r="E16" s="71">
        <f>[14]Матриця!$AD20</f>
        <v>108</v>
      </c>
      <c r="F16" s="85">
        <f>[18]Шаблон!$J16</f>
        <v>6</v>
      </c>
      <c r="G16" s="85">
        <f>[18]Шаблон!$K16+[18]Шаблон!$L16+[17]Шаблон!$G16</f>
        <v>27</v>
      </c>
      <c r="H16" s="46">
        <f>'[7]1'!$I19</f>
        <v>367</v>
      </c>
      <c r="I16" s="46">
        <f>[17]Шаблон!$M16+[14]Матриця!$AL20</f>
        <v>119</v>
      </c>
      <c r="J16" s="46">
        <f>[14]Матриця!$AL20</f>
        <v>119</v>
      </c>
      <c r="K16" s="46">
        <f>[18]Шаблон!$T16</f>
        <v>115</v>
      </c>
      <c r="L16" s="29"/>
      <c r="M16" s="32"/>
    </row>
    <row r="17" spans="1:13" s="33" customFormat="1" ht="18" customHeight="1" x14ac:dyDescent="0.25">
      <c r="A17" s="52" t="s">
        <v>35</v>
      </c>
      <c r="B17" s="85">
        <f>[17]Шаблон!$M17+[17]Шаблон!$K17-[17]Шаблон!$L17+[14]Матриця!$I21</f>
        <v>984</v>
      </c>
      <c r="C17" s="85">
        <f>[14]Матриця!$I21</f>
        <v>726</v>
      </c>
      <c r="D17" s="85">
        <f>[14]Матриця!$AD21+[17]Шаблон!$D17</f>
        <v>197</v>
      </c>
      <c r="E17" s="71">
        <f>[14]Матриця!$AD21</f>
        <v>166</v>
      </c>
      <c r="F17" s="85">
        <f>[18]Шаблон!$J17</f>
        <v>12</v>
      </c>
      <c r="G17" s="85">
        <f>[18]Шаблон!$K17+[18]Шаблон!$L17+[17]Шаблон!$G17</f>
        <v>8</v>
      </c>
      <c r="H17" s="46">
        <f>'[7]1'!$I20</f>
        <v>620</v>
      </c>
      <c r="I17" s="46">
        <f>[17]Шаблон!$M17+[14]Матриця!$AL21</f>
        <v>254</v>
      </c>
      <c r="J17" s="46">
        <f>[14]Матриця!$AL21</f>
        <v>249</v>
      </c>
      <c r="K17" s="46">
        <f>[18]Шаблон!$T17</f>
        <v>224</v>
      </c>
      <c r="L17" s="29"/>
      <c r="M17" s="32"/>
    </row>
    <row r="18" spans="1:13" s="33" customFormat="1" ht="18" customHeight="1" x14ac:dyDescent="0.25">
      <c r="A18" s="52" t="s">
        <v>36</v>
      </c>
      <c r="B18" s="85">
        <f>[17]Шаблон!$M18+[17]Шаблон!$K18-[17]Шаблон!$L18+[14]Матриця!$I22</f>
        <v>1023</v>
      </c>
      <c r="C18" s="85">
        <f>[14]Матриця!$I22</f>
        <v>627</v>
      </c>
      <c r="D18" s="85">
        <f>[14]Матриця!$AD22+[17]Шаблон!$D18</f>
        <v>211</v>
      </c>
      <c r="E18" s="71">
        <f>[14]Матриця!$AD22</f>
        <v>197</v>
      </c>
      <c r="F18" s="85">
        <f>[18]Шаблон!$J18</f>
        <v>20</v>
      </c>
      <c r="G18" s="85">
        <f>[18]Шаблон!$K18+[18]Шаблон!$L18+[17]Шаблон!$G18</f>
        <v>17</v>
      </c>
      <c r="H18" s="46">
        <f>'[7]1'!$I21</f>
        <v>570</v>
      </c>
      <c r="I18" s="46">
        <f>[17]Шаблон!$M18+[14]Матриця!$AL22</f>
        <v>199</v>
      </c>
      <c r="J18" s="46">
        <f>[14]Матриця!$AL22</f>
        <v>199</v>
      </c>
      <c r="K18" s="46">
        <f>[18]Шаблон!$T18</f>
        <v>158</v>
      </c>
      <c r="L18" s="29"/>
      <c r="M18" s="32"/>
    </row>
    <row r="19" spans="1:13" s="33" customFormat="1" ht="18" customHeight="1" x14ac:dyDescent="0.25">
      <c r="A19" s="52" t="s">
        <v>37</v>
      </c>
      <c r="B19" s="85">
        <f>[17]Шаблон!$M19+[17]Шаблон!$K19-[17]Шаблон!$L19+[14]Матриця!$I23</f>
        <v>2134</v>
      </c>
      <c r="C19" s="85">
        <f>[14]Матриця!$I23</f>
        <v>1105</v>
      </c>
      <c r="D19" s="85">
        <f>[14]Матриця!$AD23+[17]Шаблон!$D19</f>
        <v>385</v>
      </c>
      <c r="E19" s="71">
        <f>[14]Матриця!$AD23</f>
        <v>345</v>
      </c>
      <c r="F19" s="85">
        <f>[18]Шаблон!$J19</f>
        <v>31</v>
      </c>
      <c r="G19" s="85">
        <f>[18]Шаблон!$K19+[18]Шаблон!$L19+[17]Шаблон!$G19</f>
        <v>38</v>
      </c>
      <c r="H19" s="46">
        <f>'[7]1'!$I22</f>
        <v>1056</v>
      </c>
      <c r="I19" s="46">
        <f>[17]Шаблон!$M19+[14]Матриця!$AL23</f>
        <v>367</v>
      </c>
      <c r="J19" s="46">
        <f>[14]Матриця!$AL23</f>
        <v>360</v>
      </c>
      <c r="K19" s="46">
        <f>[18]Шаблон!$T19</f>
        <v>338</v>
      </c>
      <c r="L19" s="29"/>
      <c r="M19" s="32"/>
    </row>
    <row r="20" spans="1:13" s="33" customFormat="1" ht="18" customHeight="1" x14ac:dyDescent="0.25">
      <c r="A20" s="52" t="s">
        <v>38</v>
      </c>
      <c r="B20" s="85">
        <f>[17]Шаблон!$M20+[17]Шаблон!$K20-[17]Шаблон!$L20+[14]Матриця!$I24</f>
        <v>767</v>
      </c>
      <c r="C20" s="85">
        <f>[14]Матриця!$I24</f>
        <v>437</v>
      </c>
      <c r="D20" s="85">
        <f>[14]Матриця!$AD24+[17]Шаблон!$D20</f>
        <v>248</v>
      </c>
      <c r="E20" s="71">
        <f>[14]Матриця!$AD24</f>
        <v>216</v>
      </c>
      <c r="F20" s="85">
        <f>[18]Шаблон!$J20</f>
        <v>36</v>
      </c>
      <c r="G20" s="85">
        <f>[18]Шаблон!$K20+[18]Шаблон!$L20+[17]Шаблон!$G20</f>
        <v>76</v>
      </c>
      <c r="H20" s="46">
        <f>'[7]1'!$I23</f>
        <v>391</v>
      </c>
      <c r="I20" s="46">
        <f>[17]Шаблон!$M20+[14]Матриця!$AL24</f>
        <v>113</v>
      </c>
      <c r="J20" s="46">
        <f>[14]Матриця!$AL24</f>
        <v>102</v>
      </c>
      <c r="K20" s="46">
        <f>[18]Шаблон!$T20</f>
        <v>81</v>
      </c>
      <c r="L20" s="29"/>
      <c r="M20" s="32"/>
    </row>
    <row r="21" spans="1:13" s="33" customFormat="1" ht="18" customHeight="1" x14ac:dyDescent="0.25">
      <c r="A21" s="52" t="s">
        <v>39</v>
      </c>
      <c r="B21" s="85">
        <f>[17]Шаблон!$M21+[17]Шаблон!$K21-[17]Шаблон!$L21+[14]Матриця!$I25</f>
        <v>773</v>
      </c>
      <c r="C21" s="85">
        <f>[14]Матриця!$I25</f>
        <v>479</v>
      </c>
      <c r="D21" s="85">
        <f>[14]Матриця!$AD25+[17]Шаблон!$D21</f>
        <v>206</v>
      </c>
      <c r="E21" s="71">
        <f>[14]Матриця!$AD25</f>
        <v>155</v>
      </c>
      <c r="F21" s="85">
        <f>[18]Шаблон!$J21</f>
        <v>9</v>
      </c>
      <c r="G21" s="85">
        <f>[18]Шаблон!$K21+[18]Шаблон!$L21+[17]Шаблон!$G21</f>
        <v>23</v>
      </c>
      <c r="H21" s="46">
        <f>'[7]1'!$I24</f>
        <v>393</v>
      </c>
      <c r="I21" s="46">
        <f>[17]Шаблон!$M21+[14]Матриця!$AL25</f>
        <v>163</v>
      </c>
      <c r="J21" s="46">
        <f>[14]Матриця!$AL25</f>
        <v>131</v>
      </c>
      <c r="K21" s="46">
        <f>[18]Шаблон!$T21</f>
        <v>108</v>
      </c>
      <c r="L21" s="29"/>
      <c r="M21" s="32"/>
    </row>
    <row r="22" spans="1:13" s="33" customFormat="1" ht="18" customHeight="1" x14ac:dyDescent="0.25">
      <c r="A22" s="52" t="s">
        <v>40</v>
      </c>
      <c r="B22" s="85">
        <f>[17]Шаблон!$M22+[17]Шаблон!$K22-[17]Шаблон!$L22+[14]Матриця!$I26</f>
        <v>564</v>
      </c>
      <c r="C22" s="85">
        <f>[14]Матриця!$I26</f>
        <v>543</v>
      </c>
      <c r="D22" s="85">
        <f>[14]Матриця!$AD26+[17]Шаблон!$D22</f>
        <v>180</v>
      </c>
      <c r="E22" s="71">
        <f>[14]Матриця!$AD26</f>
        <v>167</v>
      </c>
      <c r="F22" s="85">
        <f>[18]Шаблон!$J22</f>
        <v>20</v>
      </c>
      <c r="G22" s="85">
        <f>[18]Шаблон!$K22+[18]Шаблон!$L22+[17]Шаблон!$G22</f>
        <v>7</v>
      </c>
      <c r="H22" s="46">
        <f>'[7]1'!$I25</f>
        <v>541</v>
      </c>
      <c r="I22" s="46">
        <f>[17]Шаблон!$M22+[14]Матриця!$AL26</f>
        <v>141</v>
      </c>
      <c r="J22" s="46">
        <f>[14]Матриця!$AL26</f>
        <v>140</v>
      </c>
      <c r="K22" s="46">
        <f>[18]Шаблон!$T22</f>
        <v>127</v>
      </c>
      <c r="L22" s="29"/>
      <c r="M22" s="32"/>
    </row>
    <row r="23" spans="1:13" s="33" customFormat="1" ht="18" customHeight="1" x14ac:dyDescent="0.25">
      <c r="A23" s="52" t="s">
        <v>41</v>
      </c>
      <c r="B23" s="85">
        <f>[17]Шаблон!$M23+[17]Шаблон!$K23-[17]Шаблон!$L23+[14]Матриця!$I27</f>
        <v>762</v>
      </c>
      <c r="C23" s="85">
        <f>[14]Матриця!$I27</f>
        <v>523</v>
      </c>
      <c r="D23" s="85">
        <f>[14]Матриця!$AD27+[17]Шаблон!$D23</f>
        <v>76</v>
      </c>
      <c r="E23" s="71">
        <f>[14]Матриця!$AD27</f>
        <v>72</v>
      </c>
      <c r="F23" s="85">
        <f>[18]Шаблон!$J23</f>
        <v>2</v>
      </c>
      <c r="G23" s="85">
        <f>[18]Шаблон!$K23+[18]Шаблон!$L23+[17]Шаблон!$G23</f>
        <v>9</v>
      </c>
      <c r="H23" s="46">
        <f>'[7]1'!$I26</f>
        <v>409</v>
      </c>
      <c r="I23" s="46">
        <f>[17]Шаблон!$M23+[14]Матриця!$AL27</f>
        <v>277</v>
      </c>
      <c r="J23" s="46">
        <f>[14]Матриця!$AL27</f>
        <v>277</v>
      </c>
      <c r="K23" s="46">
        <f>[18]Шаблон!$T23</f>
        <v>206</v>
      </c>
      <c r="L23" s="29"/>
      <c r="M23" s="32"/>
    </row>
    <row r="24" spans="1:13" s="33" customFormat="1" ht="18" customHeight="1" x14ac:dyDescent="0.25">
      <c r="A24" s="52" t="s">
        <v>42</v>
      </c>
      <c r="B24" s="85">
        <f>[17]Шаблон!$M24+[17]Шаблон!$K24-[17]Шаблон!$L24+[14]Матриця!$I28</f>
        <v>723</v>
      </c>
      <c r="C24" s="85">
        <f>[14]Матриця!$I28</f>
        <v>470</v>
      </c>
      <c r="D24" s="85">
        <f>[14]Матриця!$AD28+[17]Шаблон!$D24</f>
        <v>115</v>
      </c>
      <c r="E24" s="71">
        <f>[14]Матриця!$AD28</f>
        <v>96</v>
      </c>
      <c r="F24" s="85">
        <f>[18]Шаблон!$J24</f>
        <v>4</v>
      </c>
      <c r="G24" s="85">
        <f>[18]Шаблон!$K24+[18]Шаблон!$L24+[17]Шаблон!$G24</f>
        <v>17</v>
      </c>
      <c r="H24" s="46">
        <f>'[7]1'!$I27</f>
        <v>417</v>
      </c>
      <c r="I24" s="46">
        <f>[17]Шаблон!$M24+[14]Матриця!$AL28</f>
        <v>210</v>
      </c>
      <c r="J24" s="46">
        <f>[14]Матриця!$AL28</f>
        <v>209</v>
      </c>
      <c r="K24" s="46">
        <f>[18]Шаблон!$T24</f>
        <v>172</v>
      </c>
      <c r="L24" s="29"/>
      <c r="M24" s="32"/>
    </row>
    <row r="25" spans="1:13" s="33" customFormat="1" ht="18" customHeight="1" x14ac:dyDescent="0.25">
      <c r="A25" s="53" t="s">
        <v>43</v>
      </c>
      <c r="B25" s="85">
        <f>[17]Шаблон!$M25+[17]Шаблон!$K25-[17]Шаблон!$L25+[14]Матриця!$I29</f>
        <v>1229</v>
      </c>
      <c r="C25" s="85">
        <f>[14]Матриця!$I29</f>
        <v>745</v>
      </c>
      <c r="D25" s="85">
        <f>[14]Матриця!$AD29+[17]Шаблон!$D25</f>
        <v>216</v>
      </c>
      <c r="E25" s="71">
        <f>[14]Матриця!$AD29</f>
        <v>189</v>
      </c>
      <c r="F25" s="85">
        <f>[18]Шаблон!$J25</f>
        <v>37</v>
      </c>
      <c r="G25" s="85">
        <f>[18]Шаблон!$K25+[18]Шаблон!$L25+[17]Шаблон!$G25</f>
        <v>62</v>
      </c>
      <c r="H25" s="46">
        <f>'[7]1'!$I28</f>
        <v>702</v>
      </c>
      <c r="I25" s="46">
        <f>[17]Шаблон!$M25+[14]Матриця!$AL29</f>
        <v>198</v>
      </c>
      <c r="J25" s="46">
        <f>[14]Матриця!$AL29</f>
        <v>175</v>
      </c>
      <c r="K25" s="46">
        <f>[18]Шаблон!$T25</f>
        <v>148</v>
      </c>
      <c r="L25" s="29"/>
      <c r="M25" s="32"/>
    </row>
    <row r="26" spans="1:13" s="33" customFormat="1" ht="18" customHeight="1" x14ac:dyDescent="0.25">
      <c r="A26" s="52" t="s">
        <v>44</v>
      </c>
      <c r="B26" s="85">
        <f>[17]Шаблон!$M26+[17]Шаблон!$K26-[17]Шаблон!$L26+[14]Матриця!$I30</f>
        <v>13561</v>
      </c>
      <c r="C26" s="85">
        <f>[14]Матриця!$I30</f>
        <v>5559</v>
      </c>
      <c r="D26" s="85">
        <f>[14]Матриця!$AD30+[17]Шаблон!$D26</f>
        <v>1751</v>
      </c>
      <c r="E26" s="71">
        <f>[14]Матриця!$AD30</f>
        <v>1461</v>
      </c>
      <c r="F26" s="85">
        <f>[18]Шаблон!$J26</f>
        <v>330</v>
      </c>
      <c r="G26" s="85">
        <f>[18]Шаблон!$K26+[18]Шаблон!$L26+[17]Шаблон!$G26</f>
        <v>46</v>
      </c>
      <c r="H26" s="46">
        <f>'[7]1'!$I29</f>
        <v>4413</v>
      </c>
      <c r="I26" s="46">
        <f>[17]Шаблон!$M26+[14]Матриця!$AL30</f>
        <v>1516</v>
      </c>
      <c r="J26" s="46">
        <f>[14]Матриця!$AL30</f>
        <v>1420</v>
      </c>
      <c r="K26" s="46">
        <f>[18]Шаблон!$T26</f>
        <v>1087</v>
      </c>
      <c r="L26" s="29"/>
      <c r="M26" s="32"/>
    </row>
    <row r="27" spans="1:13" s="33" customFormat="1" ht="18" customHeight="1" x14ac:dyDescent="0.25">
      <c r="A27" s="52" t="s">
        <v>45</v>
      </c>
      <c r="B27" s="85">
        <f>[17]Шаблон!$M27+[17]Шаблон!$K27-[17]Шаблон!$L27+[14]Матриця!$I31</f>
        <v>4432</v>
      </c>
      <c r="C27" s="85">
        <f>[14]Матриця!$I31</f>
        <v>1733</v>
      </c>
      <c r="D27" s="85">
        <f>[14]Матриця!$AD31+[17]Шаблон!$D27</f>
        <v>558</v>
      </c>
      <c r="E27" s="71">
        <f>[14]Матриця!$AD31</f>
        <v>489</v>
      </c>
      <c r="F27" s="85">
        <f>[18]Шаблон!$J27</f>
        <v>134</v>
      </c>
      <c r="G27" s="85">
        <f>[18]Шаблон!$K27+[18]Шаблон!$L27+[17]Шаблон!$G27</f>
        <v>112</v>
      </c>
      <c r="H27" s="46">
        <f>'[7]1'!$I30</f>
        <v>1682</v>
      </c>
      <c r="I27" s="46">
        <f>[17]Шаблон!$M27+[14]Матриця!$AL31</f>
        <v>463</v>
      </c>
      <c r="J27" s="46">
        <f>[14]Матриця!$AL31</f>
        <v>463</v>
      </c>
      <c r="K27" s="46">
        <f>[18]Шаблон!$T27</f>
        <v>410</v>
      </c>
      <c r="L27" s="29"/>
      <c r="M27" s="32"/>
    </row>
    <row r="28" spans="1:13" s="33" customFormat="1" ht="18" customHeight="1" x14ac:dyDescent="0.25">
      <c r="A28" s="54" t="s">
        <v>46</v>
      </c>
      <c r="B28" s="85">
        <f>[17]Шаблон!$M28+[17]Шаблон!$K28-[17]Шаблон!$L28+[14]Матриця!$I32</f>
        <v>3675</v>
      </c>
      <c r="C28" s="85">
        <f>[14]Матриця!$I32</f>
        <v>1695</v>
      </c>
      <c r="D28" s="85">
        <f>[14]Матриця!$AD32+[17]Шаблон!$D28</f>
        <v>732</v>
      </c>
      <c r="E28" s="71">
        <f>[14]Матриця!$AD32</f>
        <v>523</v>
      </c>
      <c r="F28" s="85">
        <f>[18]Шаблон!$J28</f>
        <v>129</v>
      </c>
      <c r="G28" s="85">
        <f>[18]Шаблон!$K28+[18]Шаблон!$L28+[17]Шаблон!$G28</f>
        <v>34</v>
      </c>
      <c r="H28" s="46">
        <f>'[7]1'!$I31</f>
        <v>1671</v>
      </c>
      <c r="I28" s="46">
        <f>[17]Шаблон!$M28+[14]Матриця!$AL32</f>
        <v>480</v>
      </c>
      <c r="J28" s="46">
        <f>[14]Матриця!$AL32</f>
        <v>476</v>
      </c>
      <c r="K28" s="46">
        <f>[18]Шаблон!$T28</f>
        <v>411</v>
      </c>
      <c r="L28" s="29"/>
      <c r="M28" s="32"/>
    </row>
    <row r="29" spans="1:13" x14ac:dyDescent="0.2">
      <c r="A29" s="35"/>
      <c r="B29" s="35"/>
      <c r="C29" s="35"/>
      <c r="D29" s="35"/>
      <c r="E29" s="35"/>
      <c r="F29" s="38"/>
      <c r="G29" s="38"/>
      <c r="H29" s="38"/>
      <c r="I29" s="38"/>
      <c r="J29" s="38"/>
    </row>
    <row r="30" spans="1:13" x14ac:dyDescent="0.2">
      <c r="A30" s="39"/>
      <c r="B30" s="39"/>
      <c r="C30" s="39"/>
      <c r="D30" s="39"/>
      <c r="E30" s="39"/>
      <c r="F30" s="40"/>
      <c r="G30" s="40"/>
      <c r="H30" s="40"/>
      <c r="I30" s="40"/>
      <c r="J30" s="40"/>
    </row>
    <row r="31" spans="1:13" x14ac:dyDescent="0.2">
      <c r="A31" s="39"/>
      <c r="B31" s="39"/>
      <c r="C31" s="39"/>
      <c r="D31" s="39"/>
      <c r="E31" s="39"/>
      <c r="F31" s="40"/>
      <c r="G31" s="40"/>
      <c r="H31" s="40"/>
      <c r="I31" s="40"/>
      <c r="J31" s="40"/>
    </row>
    <row r="32" spans="1:13" x14ac:dyDescent="0.2">
      <c r="A32" s="39"/>
      <c r="B32" s="39"/>
      <c r="C32" s="39"/>
      <c r="D32" s="39"/>
      <c r="E32" s="39"/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  <row r="68" spans="6:10" x14ac:dyDescent="0.2">
      <c r="F68" s="40"/>
      <c r="G68" s="40"/>
      <c r="H68" s="40"/>
      <c r="I68" s="40"/>
      <c r="J68" s="40"/>
    </row>
    <row r="69" spans="6:10" x14ac:dyDescent="0.2">
      <c r="F69" s="40"/>
      <c r="G69" s="40"/>
      <c r="H69" s="40"/>
      <c r="I69" s="40"/>
      <c r="J69" s="40"/>
    </row>
    <row r="70" spans="6:10" x14ac:dyDescent="0.2">
      <c r="F70" s="40"/>
      <c r="G70" s="40"/>
      <c r="H70" s="40"/>
      <c r="I70" s="40"/>
      <c r="J70" s="40"/>
    </row>
    <row r="71" spans="6:10" x14ac:dyDescent="0.2">
      <c r="F71" s="40"/>
      <c r="G71" s="40"/>
      <c r="H71" s="40"/>
      <c r="I71" s="40"/>
      <c r="J71" s="40"/>
    </row>
    <row r="72" spans="6:10" x14ac:dyDescent="0.2">
      <c r="F72" s="40"/>
      <c r="G72" s="40"/>
      <c r="H72" s="40"/>
      <c r="I72" s="40"/>
      <c r="J72" s="40"/>
    </row>
    <row r="73" spans="6:10" x14ac:dyDescent="0.2">
      <c r="F73" s="40"/>
      <c r="G73" s="40"/>
      <c r="H73" s="40"/>
      <c r="I73" s="40"/>
      <c r="J73" s="40"/>
    </row>
    <row r="74" spans="6:10" x14ac:dyDescent="0.2">
      <c r="F74" s="40"/>
      <c r="G74" s="40"/>
      <c r="H74" s="40"/>
      <c r="I74" s="40"/>
      <c r="J74" s="40"/>
    </row>
    <row r="75" spans="6:10" x14ac:dyDescent="0.2">
      <c r="F75" s="40"/>
      <c r="G75" s="40"/>
      <c r="H75" s="40"/>
      <c r="I75" s="40"/>
      <c r="J75" s="40"/>
    </row>
    <row r="76" spans="6:10" x14ac:dyDescent="0.2">
      <c r="F76" s="40"/>
      <c r="G76" s="40"/>
      <c r="H76" s="40"/>
      <c r="I76" s="40"/>
      <c r="J76" s="40"/>
    </row>
    <row r="77" spans="6:10" x14ac:dyDescent="0.2">
      <c r="F77" s="40"/>
      <c r="G77" s="40"/>
      <c r="H77" s="40"/>
      <c r="I77" s="40"/>
      <c r="J77" s="40"/>
    </row>
    <row r="78" spans="6:10" x14ac:dyDescent="0.2">
      <c r="F78" s="40"/>
      <c r="G78" s="40"/>
      <c r="H78" s="40"/>
      <c r="I78" s="40"/>
      <c r="J78" s="40"/>
    </row>
    <row r="79" spans="6:10" x14ac:dyDescent="0.2">
      <c r="F79" s="40"/>
      <c r="G79" s="40"/>
      <c r="H79" s="40"/>
      <c r="I79" s="40"/>
      <c r="J79" s="40"/>
    </row>
    <row r="80" spans="6:10" x14ac:dyDescent="0.2">
      <c r="F80" s="40"/>
      <c r="G80" s="40"/>
      <c r="H80" s="40"/>
      <c r="I80" s="40"/>
      <c r="J80" s="40"/>
    </row>
    <row r="81" spans="6:10" x14ac:dyDescent="0.2">
      <c r="F81" s="40"/>
      <c r="G81" s="40"/>
      <c r="H81" s="40"/>
      <c r="I81" s="40"/>
      <c r="J81" s="40"/>
    </row>
    <row r="82" spans="6:10" x14ac:dyDescent="0.2">
      <c r="F82" s="40"/>
      <c r="G82" s="40"/>
      <c r="H82" s="40"/>
      <c r="I82" s="40"/>
      <c r="J82" s="40"/>
    </row>
    <row r="83" spans="6:10" x14ac:dyDescent="0.2">
      <c r="F83" s="40"/>
      <c r="G83" s="40"/>
      <c r="H83" s="40"/>
      <c r="I83" s="40"/>
      <c r="J83" s="40"/>
    </row>
    <row r="84" spans="6:10" x14ac:dyDescent="0.2">
      <c r="F84" s="40"/>
      <c r="G84" s="40"/>
      <c r="H84" s="40"/>
      <c r="I84" s="40"/>
      <c r="J84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A2" sqref="A2"/>
    </sheetView>
  </sheetViews>
  <sheetFormatPr defaultRowHeight="14.25" x14ac:dyDescent="0.2"/>
  <cols>
    <col min="1" max="1" width="28.7109375" style="37" customWidth="1"/>
    <col min="2" max="2" width="10" style="37" customWidth="1"/>
    <col min="3" max="3" width="11" style="37" customWidth="1"/>
    <col min="4" max="4" width="12" style="37" customWidth="1"/>
    <col min="5" max="5" width="10.5703125" style="77" customWidth="1"/>
    <col min="6" max="6" width="10" style="37" customWidth="1"/>
    <col min="7" max="7" width="11.7109375" style="37" customWidth="1"/>
    <col min="8" max="8" width="12.7109375" style="37" customWidth="1"/>
    <col min="9" max="9" width="11" style="37" customWidth="1"/>
    <col min="10" max="10" width="11.7109375" style="37" customWidth="1"/>
    <col min="11" max="11" width="11.28515625" style="37" customWidth="1"/>
    <col min="12" max="16384" width="9.140625" style="37"/>
  </cols>
  <sheetData>
    <row r="1" spans="1:15" s="22" customFormat="1" ht="48" customHeight="1" x14ac:dyDescent="0.3">
      <c r="A1" s="133" t="s">
        <v>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5" s="25" customFormat="1" ht="4.5" customHeight="1" x14ac:dyDescent="0.25">
      <c r="A2" s="23"/>
      <c r="B2" s="23"/>
      <c r="C2" s="23"/>
      <c r="D2" s="23"/>
      <c r="E2" s="73"/>
      <c r="F2" s="23"/>
      <c r="G2" s="23"/>
      <c r="H2" s="24"/>
      <c r="I2" s="24"/>
      <c r="J2" s="80"/>
      <c r="K2" s="81"/>
    </row>
    <row r="3" spans="1:15" s="26" customFormat="1" ht="67.5" customHeight="1" x14ac:dyDescent="0.25">
      <c r="A3" s="109"/>
      <c r="B3" s="131" t="s">
        <v>61</v>
      </c>
      <c r="C3" s="131" t="s">
        <v>62</v>
      </c>
      <c r="D3" s="131" t="s">
        <v>59</v>
      </c>
      <c r="E3" s="131" t="s">
        <v>63</v>
      </c>
      <c r="F3" s="131" t="s">
        <v>64</v>
      </c>
      <c r="G3" s="131" t="s">
        <v>65</v>
      </c>
      <c r="H3" s="131" t="s">
        <v>68</v>
      </c>
      <c r="I3" s="131" t="s">
        <v>66</v>
      </c>
      <c r="J3" s="132" t="s">
        <v>67</v>
      </c>
      <c r="K3" s="131" t="s">
        <v>10</v>
      </c>
    </row>
    <row r="4" spans="1:15" s="27" customFormat="1" ht="19.5" customHeight="1" x14ac:dyDescent="0.25">
      <c r="A4" s="109"/>
      <c r="B4" s="131"/>
      <c r="C4" s="131"/>
      <c r="D4" s="131"/>
      <c r="E4" s="131"/>
      <c r="F4" s="131"/>
      <c r="G4" s="131"/>
      <c r="H4" s="131"/>
      <c r="I4" s="131"/>
      <c r="J4" s="132"/>
      <c r="K4" s="131"/>
    </row>
    <row r="5" spans="1:15" s="27" customFormat="1" ht="6" customHeight="1" x14ac:dyDescent="0.25">
      <c r="A5" s="109"/>
      <c r="B5" s="131"/>
      <c r="C5" s="131"/>
      <c r="D5" s="131"/>
      <c r="E5" s="131"/>
      <c r="F5" s="131"/>
      <c r="G5" s="131"/>
      <c r="H5" s="131"/>
      <c r="I5" s="131"/>
      <c r="J5" s="132"/>
      <c r="K5" s="131"/>
    </row>
    <row r="6" spans="1:15" s="44" customFormat="1" ht="11.25" customHeight="1" x14ac:dyDescent="0.2">
      <c r="A6" s="42" t="s">
        <v>3</v>
      </c>
      <c r="B6" s="43">
        <v>2</v>
      </c>
      <c r="C6" s="43">
        <v>5</v>
      </c>
      <c r="D6" s="43">
        <v>8</v>
      </c>
      <c r="E6" s="79"/>
      <c r="F6" s="43">
        <v>11</v>
      </c>
      <c r="G6" s="43">
        <v>14</v>
      </c>
      <c r="H6" s="43">
        <v>17</v>
      </c>
      <c r="I6" s="43">
        <v>20</v>
      </c>
      <c r="J6" s="43">
        <v>23</v>
      </c>
      <c r="K6" s="43">
        <v>26</v>
      </c>
    </row>
    <row r="7" spans="1:15" s="30" customFormat="1" ht="18" customHeight="1" x14ac:dyDescent="0.25">
      <c r="A7" s="50" t="s">
        <v>25</v>
      </c>
      <c r="B7" s="28">
        <f t="shared" ref="B7:K7" si="0">SUM(B8:B28)</f>
        <v>38234</v>
      </c>
      <c r="C7" s="28">
        <f t="shared" si="0"/>
        <v>15304</v>
      </c>
      <c r="D7" s="28">
        <f t="shared" si="0"/>
        <v>6583</v>
      </c>
      <c r="E7" s="84">
        <f t="shared" si="0"/>
        <v>5611</v>
      </c>
      <c r="F7" s="28">
        <f t="shared" si="0"/>
        <v>1406</v>
      </c>
      <c r="G7" s="28">
        <f t="shared" si="0"/>
        <v>1140</v>
      </c>
      <c r="H7" s="28">
        <f t="shared" si="0"/>
        <v>13657</v>
      </c>
      <c r="I7" s="28">
        <f t="shared" si="0"/>
        <v>4076</v>
      </c>
      <c r="J7" s="28">
        <f t="shared" si="0"/>
        <v>3954</v>
      </c>
      <c r="K7" s="28">
        <f t="shared" si="0"/>
        <v>3514</v>
      </c>
      <c r="L7" s="29"/>
      <c r="O7" s="33"/>
    </row>
    <row r="8" spans="1:15" s="33" customFormat="1" ht="18" customHeight="1" x14ac:dyDescent="0.25">
      <c r="A8" s="51" t="s">
        <v>26</v>
      </c>
      <c r="B8" s="31">
        <f>'[19]2020-21'!$C10-'12'!B8</f>
        <v>2239</v>
      </c>
      <c r="C8" s="31">
        <f>'[19]2020-21'!$G10-'12'!C8</f>
        <v>1018</v>
      </c>
      <c r="D8" s="31">
        <f>'[19]2020-21'!$O10-'12'!D8</f>
        <v>473</v>
      </c>
      <c r="E8" s="75">
        <f>'[19]2020-21'!$S10-'12'!E8</f>
        <v>467</v>
      </c>
      <c r="F8" s="31">
        <f>'[19]2020-21'!$AV10-'12'!F8</f>
        <v>140</v>
      </c>
      <c r="G8" s="31">
        <f>'[19]2020-21'!$BJ10-'12'!G8</f>
        <v>99</v>
      </c>
      <c r="H8" s="46">
        <f>'[7]1'!$C11-'12'!H8</f>
        <v>998</v>
      </c>
      <c r="I8" s="46">
        <f>'[19]2020-21'!$DK10-'12'!I8</f>
        <v>208</v>
      </c>
      <c r="J8" s="46">
        <f>'[19]2020-21'!$DO10-'12'!J8</f>
        <v>208</v>
      </c>
      <c r="K8" s="46">
        <f>'[19]2020-21'!$DS10-'12'!K8</f>
        <v>196</v>
      </c>
      <c r="L8" s="29"/>
      <c r="M8" s="32"/>
    </row>
    <row r="9" spans="1:15" s="34" customFormat="1" ht="18" customHeight="1" x14ac:dyDescent="0.25">
      <c r="A9" s="52" t="s">
        <v>27</v>
      </c>
      <c r="B9" s="85">
        <f>'[19]2020-21'!$C11-'12'!B9</f>
        <v>1428</v>
      </c>
      <c r="C9" s="85">
        <f>'[19]2020-21'!$G11-'12'!C9</f>
        <v>450</v>
      </c>
      <c r="D9" s="85">
        <f>'[19]2020-21'!$O11-'12'!D9</f>
        <v>199</v>
      </c>
      <c r="E9" s="85">
        <f>'[19]2020-21'!$S11-'12'!E9</f>
        <v>163</v>
      </c>
      <c r="F9" s="85">
        <f>'[19]2020-21'!$AV11-'12'!F9</f>
        <v>27</v>
      </c>
      <c r="G9" s="85">
        <f>'[19]2020-21'!$BJ11-'12'!G9</f>
        <v>47</v>
      </c>
      <c r="H9" s="46">
        <f>'[7]1'!$C12-'12'!H9</f>
        <v>391</v>
      </c>
      <c r="I9" s="46">
        <f>'[19]2020-21'!$DK11-'12'!I9</f>
        <v>118</v>
      </c>
      <c r="J9" s="46">
        <f>'[19]2020-21'!$DO11-'12'!J9</f>
        <v>118</v>
      </c>
      <c r="K9" s="46">
        <f>'[19]2020-21'!$DS11-'12'!K9</f>
        <v>109</v>
      </c>
      <c r="L9" s="29"/>
      <c r="M9" s="32"/>
    </row>
    <row r="10" spans="1:15" s="33" customFormat="1" ht="18" customHeight="1" x14ac:dyDescent="0.25">
      <c r="A10" s="52" t="s">
        <v>28</v>
      </c>
      <c r="B10" s="85">
        <f>'[19]2020-21'!$C12-'12'!B10</f>
        <v>777</v>
      </c>
      <c r="C10" s="85">
        <f>'[19]2020-21'!$G12-'12'!C10</f>
        <v>370</v>
      </c>
      <c r="D10" s="85">
        <f>'[19]2020-21'!$O12-'12'!D10</f>
        <v>151</v>
      </c>
      <c r="E10" s="85">
        <f>'[19]2020-21'!$S12-'12'!E10</f>
        <v>136</v>
      </c>
      <c r="F10" s="85">
        <f>'[19]2020-21'!$AV12-'12'!F10</f>
        <v>23</v>
      </c>
      <c r="G10" s="85">
        <f>'[19]2020-21'!$BJ12-'12'!G10</f>
        <v>37</v>
      </c>
      <c r="H10" s="46">
        <f>'[7]1'!$C13-'12'!H10</f>
        <v>357</v>
      </c>
      <c r="I10" s="46">
        <f>'[19]2020-21'!$DK12-'12'!I10</f>
        <v>132</v>
      </c>
      <c r="J10" s="46">
        <f>'[19]2020-21'!$DO12-'12'!J10</f>
        <v>125</v>
      </c>
      <c r="K10" s="46">
        <f>'[19]2020-21'!$DS12-'12'!K10</f>
        <v>108</v>
      </c>
      <c r="L10" s="29"/>
      <c r="M10" s="32"/>
    </row>
    <row r="11" spans="1:15" s="33" customFormat="1" ht="18" customHeight="1" x14ac:dyDescent="0.25">
      <c r="A11" s="52" t="s">
        <v>29</v>
      </c>
      <c r="B11" s="85">
        <f>'[19]2020-21'!$C13-'12'!B11</f>
        <v>1198</v>
      </c>
      <c r="C11" s="85">
        <f>'[19]2020-21'!$G13-'12'!C11</f>
        <v>610</v>
      </c>
      <c r="D11" s="85">
        <f>'[19]2020-21'!$O13-'12'!D11</f>
        <v>260</v>
      </c>
      <c r="E11" s="85">
        <f>'[19]2020-21'!$S13-'12'!E11</f>
        <v>234</v>
      </c>
      <c r="F11" s="85">
        <f>'[19]2020-21'!$AV13-'12'!F11</f>
        <v>83</v>
      </c>
      <c r="G11" s="85">
        <f>'[19]2020-21'!$BJ13-'12'!G11</f>
        <v>15</v>
      </c>
      <c r="H11" s="46">
        <f>'[7]1'!$C14-'12'!H11</f>
        <v>585</v>
      </c>
      <c r="I11" s="46">
        <f>'[19]2020-21'!$DK13-'12'!I11</f>
        <v>149</v>
      </c>
      <c r="J11" s="46">
        <f>'[19]2020-21'!$DO13-'12'!J11</f>
        <v>148</v>
      </c>
      <c r="K11" s="46">
        <f>'[19]2020-21'!$DS13-'12'!K11</f>
        <v>135</v>
      </c>
      <c r="L11" s="29"/>
      <c r="M11" s="32"/>
    </row>
    <row r="12" spans="1:15" s="33" customFormat="1" ht="18" customHeight="1" x14ac:dyDescent="0.25">
      <c r="A12" s="52" t="s">
        <v>30</v>
      </c>
      <c r="B12" s="85">
        <f>'[19]2020-21'!$C14-'12'!B12</f>
        <v>1133</v>
      </c>
      <c r="C12" s="85">
        <f>'[19]2020-21'!$G14-'12'!C12</f>
        <v>581</v>
      </c>
      <c r="D12" s="85">
        <f>'[19]2020-21'!$O14-'12'!D12</f>
        <v>286</v>
      </c>
      <c r="E12" s="85">
        <f>'[19]2020-21'!$S14-'12'!E12</f>
        <v>272</v>
      </c>
      <c r="F12" s="85">
        <f>'[19]2020-21'!$AV14-'12'!F12</f>
        <v>80</v>
      </c>
      <c r="G12" s="85">
        <f>'[19]2020-21'!$BJ14-'12'!G12</f>
        <v>39</v>
      </c>
      <c r="H12" s="46">
        <f>'[7]1'!$C15-'12'!H12</f>
        <v>543</v>
      </c>
      <c r="I12" s="46">
        <f>'[19]2020-21'!$DK14-'12'!I12</f>
        <v>151</v>
      </c>
      <c r="J12" s="46">
        <f>'[19]2020-21'!$DO14-'12'!J12</f>
        <v>151</v>
      </c>
      <c r="K12" s="46">
        <f>'[19]2020-21'!$DS14-'12'!K12</f>
        <v>132</v>
      </c>
      <c r="L12" s="29"/>
      <c r="M12" s="32"/>
    </row>
    <row r="13" spans="1:15" s="33" customFormat="1" ht="18" customHeight="1" x14ac:dyDescent="0.25">
      <c r="A13" s="52" t="s">
        <v>31</v>
      </c>
      <c r="B13" s="85">
        <f>'[19]2020-21'!$C15-'12'!B13</f>
        <v>1227</v>
      </c>
      <c r="C13" s="85">
        <f>'[19]2020-21'!$G15-'12'!C13</f>
        <v>548</v>
      </c>
      <c r="D13" s="85">
        <f>'[19]2020-21'!$O15-'12'!D13</f>
        <v>226</v>
      </c>
      <c r="E13" s="85">
        <f>'[19]2020-21'!$S15-'12'!E13</f>
        <v>189</v>
      </c>
      <c r="F13" s="85">
        <f>'[19]2020-21'!$AV15-'12'!F13</f>
        <v>74</v>
      </c>
      <c r="G13" s="85">
        <f>'[19]2020-21'!$BJ15-'12'!G13</f>
        <v>41</v>
      </c>
      <c r="H13" s="46">
        <f>'[7]1'!$C16-'12'!H13</f>
        <v>492</v>
      </c>
      <c r="I13" s="46">
        <f>'[19]2020-21'!$DK15-'12'!I13</f>
        <v>126</v>
      </c>
      <c r="J13" s="46">
        <f>'[19]2020-21'!$DO15-'12'!J13</f>
        <v>125</v>
      </c>
      <c r="K13" s="46">
        <f>'[19]2020-21'!$DS15-'12'!K13</f>
        <v>106</v>
      </c>
      <c r="L13" s="29"/>
      <c r="M13" s="32"/>
    </row>
    <row r="14" spans="1:15" s="33" customFormat="1" ht="18" customHeight="1" x14ac:dyDescent="0.25">
      <c r="A14" s="52" t="s">
        <v>32</v>
      </c>
      <c r="B14" s="85">
        <f>'[19]2020-21'!$C16-'12'!B14</f>
        <v>389</v>
      </c>
      <c r="C14" s="85">
        <f>'[19]2020-21'!$G16-'12'!C14</f>
        <v>304</v>
      </c>
      <c r="D14" s="85">
        <f>'[19]2020-21'!$O16-'12'!D14</f>
        <v>144</v>
      </c>
      <c r="E14" s="85">
        <f>'[19]2020-21'!$S16-'12'!E14</f>
        <v>142</v>
      </c>
      <c r="F14" s="85">
        <f>'[19]2020-21'!$AV16-'12'!F14</f>
        <v>46</v>
      </c>
      <c r="G14" s="85">
        <f>'[19]2020-21'!$BJ16-'12'!G14</f>
        <v>36</v>
      </c>
      <c r="H14" s="46">
        <f>'[7]1'!$C17-'12'!H14</f>
        <v>275</v>
      </c>
      <c r="I14" s="46">
        <f>'[19]2020-21'!$DK16-'12'!I14</f>
        <v>79</v>
      </c>
      <c r="J14" s="46">
        <f>'[19]2020-21'!$DO16-'12'!J14</f>
        <v>79</v>
      </c>
      <c r="K14" s="46">
        <f>'[19]2020-21'!$DS16-'12'!K14</f>
        <v>70</v>
      </c>
      <c r="L14" s="29"/>
      <c r="M14" s="32"/>
    </row>
    <row r="15" spans="1:15" s="33" customFormat="1" ht="18" customHeight="1" x14ac:dyDescent="0.25">
      <c r="A15" s="52" t="s">
        <v>33</v>
      </c>
      <c r="B15" s="85">
        <f>'[19]2020-21'!$C17-'12'!B15</f>
        <v>1172</v>
      </c>
      <c r="C15" s="85">
        <f>'[19]2020-21'!$G17-'12'!C15</f>
        <v>473</v>
      </c>
      <c r="D15" s="85">
        <f>'[19]2020-21'!$O17-'12'!D15</f>
        <v>225</v>
      </c>
      <c r="E15" s="85">
        <f>'[19]2020-21'!$S17-'12'!E15</f>
        <v>202</v>
      </c>
      <c r="F15" s="85">
        <f>'[19]2020-21'!$AV17-'12'!F15</f>
        <v>65</v>
      </c>
      <c r="G15" s="85">
        <f>'[19]2020-21'!$BJ17-'12'!G15</f>
        <v>62</v>
      </c>
      <c r="H15" s="46">
        <f>'[7]1'!$C18-'12'!H15</f>
        <v>430</v>
      </c>
      <c r="I15" s="46">
        <f>'[19]2020-21'!$DK17-'12'!I15</f>
        <v>120</v>
      </c>
      <c r="J15" s="46">
        <f>'[19]2020-21'!$DO17-'12'!J15</f>
        <v>118</v>
      </c>
      <c r="K15" s="46">
        <f>'[19]2020-21'!$DS17-'12'!K15</f>
        <v>104</v>
      </c>
      <c r="L15" s="29"/>
      <c r="M15" s="32"/>
    </row>
    <row r="16" spans="1:15" s="33" customFormat="1" ht="18" customHeight="1" x14ac:dyDescent="0.25">
      <c r="A16" s="52" t="s">
        <v>34</v>
      </c>
      <c r="B16" s="85">
        <f>'[19]2020-21'!$C18-'12'!B16</f>
        <v>857</v>
      </c>
      <c r="C16" s="85">
        <f>'[19]2020-21'!$G18-'12'!C16</f>
        <v>386</v>
      </c>
      <c r="D16" s="85">
        <f>'[19]2020-21'!$O18-'12'!D16</f>
        <v>150</v>
      </c>
      <c r="E16" s="85">
        <f>'[19]2020-21'!$S18-'12'!E16</f>
        <v>142</v>
      </c>
      <c r="F16" s="85">
        <f>'[19]2020-21'!$AV18-'12'!F16</f>
        <v>41</v>
      </c>
      <c r="G16" s="85">
        <f>'[19]2020-21'!$BJ18-'12'!G16</f>
        <v>46</v>
      </c>
      <c r="H16" s="46">
        <f>'[7]1'!$C19-'12'!H16</f>
        <v>383</v>
      </c>
      <c r="I16" s="46">
        <f>'[19]2020-21'!$DK18-'12'!I16</f>
        <v>126</v>
      </c>
      <c r="J16" s="46">
        <f>'[19]2020-21'!$DO18-'12'!J16</f>
        <v>124</v>
      </c>
      <c r="K16" s="46">
        <f>'[19]2020-21'!$DS18-'12'!K16</f>
        <v>121</v>
      </c>
      <c r="L16" s="29"/>
      <c r="M16" s="32"/>
    </row>
    <row r="17" spans="1:13" s="33" customFormat="1" ht="18" customHeight="1" x14ac:dyDescent="0.25">
      <c r="A17" s="52" t="s">
        <v>35</v>
      </c>
      <c r="B17" s="85">
        <f>'[19]2020-21'!$C19-'12'!B17</f>
        <v>1036</v>
      </c>
      <c r="C17" s="85">
        <f>'[19]2020-21'!$G19-'12'!C17</f>
        <v>684</v>
      </c>
      <c r="D17" s="85">
        <f>'[19]2020-21'!$O19-'12'!D17</f>
        <v>325</v>
      </c>
      <c r="E17" s="85">
        <f>'[19]2020-21'!$S19-'12'!E17</f>
        <v>284</v>
      </c>
      <c r="F17" s="85">
        <f>'[19]2020-21'!$AV19-'12'!F17</f>
        <v>79</v>
      </c>
      <c r="G17" s="85">
        <f>'[19]2020-21'!$BJ19-'12'!G17</f>
        <v>22</v>
      </c>
      <c r="H17" s="46">
        <f>'[7]1'!$C20-'12'!H17</f>
        <v>597</v>
      </c>
      <c r="I17" s="46">
        <f>'[19]2020-21'!$DK19-'12'!I17</f>
        <v>191</v>
      </c>
      <c r="J17" s="46">
        <f>'[19]2020-21'!$DO19-'12'!J17</f>
        <v>189</v>
      </c>
      <c r="K17" s="46">
        <f>'[19]2020-21'!$DS19-'12'!K17</f>
        <v>183</v>
      </c>
      <c r="L17" s="29"/>
      <c r="M17" s="32"/>
    </row>
    <row r="18" spans="1:13" s="33" customFormat="1" ht="18" customHeight="1" x14ac:dyDescent="0.25">
      <c r="A18" s="52" t="s">
        <v>36</v>
      </c>
      <c r="B18" s="85">
        <f>'[19]2020-21'!$C20-'12'!B18</f>
        <v>1098</v>
      </c>
      <c r="C18" s="85">
        <f>'[19]2020-21'!$G20-'12'!C18</f>
        <v>536</v>
      </c>
      <c r="D18" s="85">
        <f>'[19]2020-21'!$O20-'12'!D18</f>
        <v>230</v>
      </c>
      <c r="E18" s="85">
        <f>'[19]2020-21'!$S20-'12'!E18</f>
        <v>211</v>
      </c>
      <c r="F18" s="85">
        <f>'[19]2020-21'!$AV20-'12'!F18</f>
        <v>53</v>
      </c>
      <c r="G18" s="85">
        <f>'[19]2020-21'!$BJ20-'12'!G18</f>
        <v>31</v>
      </c>
      <c r="H18" s="46">
        <f>'[7]1'!$C21-'12'!H18</f>
        <v>491</v>
      </c>
      <c r="I18" s="46">
        <f>'[19]2020-21'!$DK20-'12'!I18</f>
        <v>145</v>
      </c>
      <c r="J18" s="46">
        <f>'[19]2020-21'!$DO20-'12'!J18</f>
        <v>143</v>
      </c>
      <c r="K18" s="46">
        <f>'[19]2020-21'!$DS20-'12'!K18</f>
        <v>129</v>
      </c>
      <c r="L18" s="29"/>
      <c r="M18" s="32"/>
    </row>
    <row r="19" spans="1:13" s="33" customFormat="1" ht="18" customHeight="1" x14ac:dyDescent="0.25">
      <c r="A19" s="52" t="s">
        <v>37</v>
      </c>
      <c r="B19" s="85">
        <f>'[19]2020-21'!$C21-'12'!B19</f>
        <v>2233</v>
      </c>
      <c r="C19" s="85">
        <f>'[19]2020-21'!$G21-'12'!C19</f>
        <v>1105</v>
      </c>
      <c r="D19" s="85">
        <f>'[19]2020-21'!$O21-'12'!D19</f>
        <v>494</v>
      </c>
      <c r="E19" s="85">
        <f>'[19]2020-21'!$S21-'12'!E19</f>
        <v>453</v>
      </c>
      <c r="F19" s="85">
        <f>'[19]2020-21'!$AV21-'12'!F19</f>
        <v>79</v>
      </c>
      <c r="G19" s="85">
        <f>'[19]2020-21'!$BJ21-'12'!G19</f>
        <v>95</v>
      </c>
      <c r="H19" s="46">
        <f>'[7]1'!$C22-'12'!H19</f>
        <v>1052</v>
      </c>
      <c r="I19" s="46">
        <f>'[19]2020-21'!$DK21-'12'!I19</f>
        <v>346</v>
      </c>
      <c r="J19" s="46">
        <f>'[19]2020-21'!$DO21-'12'!J19</f>
        <v>343</v>
      </c>
      <c r="K19" s="46">
        <f>'[19]2020-21'!$DS21-'12'!K19</f>
        <v>331</v>
      </c>
      <c r="L19" s="29"/>
      <c r="M19" s="32"/>
    </row>
    <row r="20" spans="1:13" s="33" customFormat="1" ht="18" customHeight="1" x14ac:dyDescent="0.25">
      <c r="A20" s="52" t="s">
        <v>38</v>
      </c>
      <c r="B20" s="85">
        <f>'[19]2020-21'!$C22-'12'!B20</f>
        <v>662</v>
      </c>
      <c r="C20" s="85">
        <f>'[19]2020-21'!$G22-'12'!C20</f>
        <v>282</v>
      </c>
      <c r="D20" s="85">
        <f>'[19]2020-21'!$O22-'12'!D20</f>
        <v>164</v>
      </c>
      <c r="E20" s="85">
        <f>'[19]2020-21'!$S22-'12'!E20</f>
        <v>142</v>
      </c>
      <c r="F20" s="85">
        <f>'[19]2020-21'!$AV22-'12'!F20</f>
        <v>39</v>
      </c>
      <c r="G20" s="85">
        <f>'[19]2020-21'!$BJ22-'12'!G20</f>
        <v>86</v>
      </c>
      <c r="H20" s="46">
        <f>'[7]1'!$C23-'12'!H20</f>
        <v>247</v>
      </c>
      <c r="I20" s="46">
        <f>'[19]2020-21'!$DK22-'12'!I20</f>
        <v>48</v>
      </c>
      <c r="J20" s="46">
        <f>'[19]2020-21'!$DO22-'12'!J20</f>
        <v>42</v>
      </c>
      <c r="K20" s="46">
        <f>'[19]2020-21'!$DS22-'12'!K20</f>
        <v>33</v>
      </c>
      <c r="L20" s="29"/>
      <c r="M20" s="32"/>
    </row>
    <row r="21" spans="1:13" s="33" customFormat="1" ht="18" customHeight="1" x14ac:dyDescent="0.25">
      <c r="A21" s="52" t="s">
        <v>39</v>
      </c>
      <c r="B21" s="85">
        <f>'[19]2020-21'!$C23-'12'!B21</f>
        <v>780</v>
      </c>
      <c r="C21" s="85">
        <f>'[19]2020-21'!$G23-'12'!C21</f>
        <v>475</v>
      </c>
      <c r="D21" s="85">
        <f>'[19]2020-21'!$O23-'12'!D21</f>
        <v>258</v>
      </c>
      <c r="E21" s="85">
        <f>'[19]2020-21'!$S23-'12'!E21</f>
        <v>232</v>
      </c>
      <c r="F21" s="85">
        <f>'[19]2020-21'!$AV23-'12'!F21</f>
        <v>69</v>
      </c>
      <c r="G21" s="85">
        <f>'[19]2020-21'!$BJ23-'12'!G21</f>
        <v>75</v>
      </c>
      <c r="H21" s="46">
        <f>'[7]1'!$C24-'12'!H21</f>
        <v>419</v>
      </c>
      <c r="I21" s="46">
        <f>'[19]2020-21'!$DK23-'12'!I21</f>
        <v>110</v>
      </c>
      <c r="J21" s="46">
        <f>'[19]2020-21'!$DO23-'12'!J21</f>
        <v>104</v>
      </c>
      <c r="K21" s="46">
        <f>'[19]2020-21'!$DS23-'12'!K21</f>
        <v>89</v>
      </c>
      <c r="L21" s="29"/>
      <c r="M21" s="32"/>
    </row>
    <row r="22" spans="1:13" s="33" customFormat="1" ht="18" customHeight="1" x14ac:dyDescent="0.25">
      <c r="A22" s="52" t="s">
        <v>40</v>
      </c>
      <c r="B22" s="85">
        <f>'[19]2020-21'!$C24-'12'!B22</f>
        <v>544</v>
      </c>
      <c r="C22" s="85">
        <f>'[19]2020-21'!$G24-'12'!C22</f>
        <v>515</v>
      </c>
      <c r="D22" s="85">
        <f>'[19]2020-21'!$O24-'12'!D22</f>
        <v>215</v>
      </c>
      <c r="E22" s="85">
        <f>'[19]2020-21'!$S24-'12'!E22</f>
        <v>204</v>
      </c>
      <c r="F22" s="85">
        <f>'[19]2020-21'!$AV24-'12'!F22</f>
        <v>58</v>
      </c>
      <c r="G22" s="85">
        <f>'[19]2020-21'!$BJ24-'12'!G22</f>
        <v>10</v>
      </c>
      <c r="H22" s="46">
        <f>'[7]1'!$C25-'12'!H22</f>
        <v>510</v>
      </c>
      <c r="I22" s="46">
        <f>'[19]2020-21'!$DK24-'12'!I22</f>
        <v>135</v>
      </c>
      <c r="J22" s="46">
        <f>'[19]2020-21'!$DO24-'12'!J22</f>
        <v>134</v>
      </c>
      <c r="K22" s="46">
        <f>'[19]2020-21'!$DS24-'12'!K22</f>
        <v>127</v>
      </c>
      <c r="L22" s="29"/>
      <c r="M22" s="32"/>
    </row>
    <row r="23" spans="1:13" s="33" customFormat="1" ht="18" customHeight="1" x14ac:dyDescent="0.25">
      <c r="A23" s="52" t="s">
        <v>41</v>
      </c>
      <c r="B23" s="85">
        <f>'[19]2020-21'!$C25-'12'!B23</f>
        <v>843</v>
      </c>
      <c r="C23" s="85">
        <f>'[19]2020-21'!$G25-'12'!C23</f>
        <v>597</v>
      </c>
      <c r="D23" s="85">
        <f>'[19]2020-21'!$O25-'12'!D23</f>
        <v>204</v>
      </c>
      <c r="E23" s="85">
        <f>'[19]2020-21'!$S25-'12'!E23</f>
        <v>202</v>
      </c>
      <c r="F23" s="85">
        <f>'[19]2020-21'!$AV25-'12'!F23</f>
        <v>37</v>
      </c>
      <c r="G23" s="85">
        <f>'[19]2020-21'!$BJ25-'12'!G23</f>
        <v>23</v>
      </c>
      <c r="H23" s="46">
        <f>'[7]1'!$C26-'12'!H23</f>
        <v>455</v>
      </c>
      <c r="I23" s="46">
        <f>'[19]2020-21'!$DK25-'12'!I23</f>
        <v>212</v>
      </c>
      <c r="J23" s="46">
        <f>'[19]2020-21'!$DO25-'12'!J23</f>
        <v>212</v>
      </c>
      <c r="K23" s="46">
        <f>'[19]2020-21'!$DS25-'12'!K23</f>
        <v>179</v>
      </c>
      <c r="L23" s="29"/>
      <c r="M23" s="32"/>
    </row>
    <row r="24" spans="1:13" s="33" customFormat="1" ht="18" customHeight="1" x14ac:dyDescent="0.25">
      <c r="A24" s="52" t="s">
        <v>42</v>
      </c>
      <c r="B24" s="85">
        <f>'[19]2020-21'!$C26-'12'!B24</f>
        <v>862</v>
      </c>
      <c r="C24" s="85">
        <f>'[19]2020-21'!$G26-'12'!C24</f>
        <v>462</v>
      </c>
      <c r="D24" s="85">
        <f>'[19]2020-21'!$O26-'12'!D24</f>
        <v>223</v>
      </c>
      <c r="E24" s="85">
        <f>'[19]2020-21'!$S26-'12'!E24</f>
        <v>206</v>
      </c>
      <c r="F24" s="85">
        <f>'[19]2020-21'!$AV26-'12'!F24</f>
        <v>47</v>
      </c>
      <c r="G24" s="85">
        <f>'[19]2020-21'!$BJ26-'12'!G24</f>
        <v>110</v>
      </c>
      <c r="H24" s="46">
        <f>'[7]1'!$C27-'12'!H24</f>
        <v>396</v>
      </c>
      <c r="I24" s="46">
        <f>'[19]2020-21'!$DK26-'12'!I24</f>
        <v>127</v>
      </c>
      <c r="J24" s="46">
        <f>'[19]2020-21'!$DO26-'12'!J24</f>
        <v>126</v>
      </c>
      <c r="K24" s="46">
        <f>'[19]2020-21'!$DS26-'12'!K24</f>
        <v>110</v>
      </c>
      <c r="L24" s="29"/>
      <c r="M24" s="32"/>
    </row>
    <row r="25" spans="1:13" s="33" customFormat="1" ht="18" customHeight="1" x14ac:dyDescent="0.25">
      <c r="A25" s="53" t="s">
        <v>43</v>
      </c>
      <c r="B25" s="85">
        <f>'[19]2020-21'!$C27-'12'!B25</f>
        <v>1021</v>
      </c>
      <c r="C25" s="85">
        <f>'[19]2020-21'!$G27-'12'!C25</f>
        <v>508</v>
      </c>
      <c r="D25" s="85">
        <f>'[19]2020-21'!$O27-'12'!D25</f>
        <v>220</v>
      </c>
      <c r="E25" s="85">
        <f>'[19]2020-21'!$S27-'12'!E25</f>
        <v>190</v>
      </c>
      <c r="F25" s="85">
        <f>'[19]2020-21'!$AV27-'12'!F25</f>
        <v>65</v>
      </c>
      <c r="G25" s="85">
        <f>'[19]2020-21'!$BJ27-'12'!G25</f>
        <v>59</v>
      </c>
      <c r="H25" s="46">
        <f>'[7]1'!$C28-'12'!H25</f>
        <v>472</v>
      </c>
      <c r="I25" s="46">
        <f>'[19]2020-21'!$DK27-'12'!I25</f>
        <v>126</v>
      </c>
      <c r="J25" s="46">
        <f>'[19]2020-21'!$DO27-'12'!J25</f>
        <v>116</v>
      </c>
      <c r="K25" s="46">
        <f>'[19]2020-21'!$DS27-'12'!K25</f>
        <v>106</v>
      </c>
      <c r="L25" s="29"/>
      <c r="M25" s="32"/>
    </row>
    <row r="26" spans="1:13" s="33" customFormat="1" ht="18" customHeight="1" x14ac:dyDescent="0.25">
      <c r="A26" s="52" t="s">
        <v>44</v>
      </c>
      <c r="B26" s="85">
        <f>'[19]2020-21'!$C28-'12'!B26</f>
        <v>10741</v>
      </c>
      <c r="C26" s="85">
        <f>'[19]2020-21'!$G28-'12'!C26</f>
        <v>3092</v>
      </c>
      <c r="D26" s="85">
        <f>'[19]2020-21'!$O28-'12'!D26</f>
        <v>1025</v>
      </c>
      <c r="E26" s="85">
        <f>'[19]2020-21'!$S28-'12'!E26</f>
        <v>741</v>
      </c>
      <c r="F26" s="85">
        <f>'[19]2020-21'!$AV28-'12'!F26</f>
        <v>87</v>
      </c>
      <c r="G26" s="85">
        <f>'[19]2020-21'!$BJ28-'12'!G26</f>
        <v>58</v>
      </c>
      <c r="H26" s="46">
        <f>'[7]1'!$C29-'12'!H26</f>
        <v>2337</v>
      </c>
      <c r="I26" s="46">
        <f>'[19]2020-21'!$DK28-'12'!I26</f>
        <v>857</v>
      </c>
      <c r="J26" s="46">
        <f>'[19]2020-21'!$DO28-'12'!J26</f>
        <v>782</v>
      </c>
      <c r="K26" s="46">
        <f>'[19]2020-21'!$DS28-'12'!K26</f>
        <v>637</v>
      </c>
      <c r="L26" s="29"/>
      <c r="M26" s="32"/>
    </row>
    <row r="27" spans="1:13" s="33" customFormat="1" ht="18" customHeight="1" x14ac:dyDescent="0.25">
      <c r="A27" s="52" t="s">
        <v>45</v>
      </c>
      <c r="B27" s="85">
        <f>'[19]2020-21'!$C29-'12'!B27</f>
        <v>4668</v>
      </c>
      <c r="C27" s="85">
        <f>'[19]2020-21'!$G29-'12'!C27</f>
        <v>1189</v>
      </c>
      <c r="D27" s="85">
        <f>'[19]2020-21'!$O29-'12'!D27</f>
        <v>561</v>
      </c>
      <c r="E27" s="85">
        <f>'[19]2020-21'!$S29-'12'!E27</f>
        <v>429</v>
      </c>
      <c r="F27" s="85">
        <f>'[19]2020-21'!$AV29-'12'!F27</f>
        <v>132</v>
      </c>
      <c r="G27" s="85">
        <f>'[19]2020-21'!$BJ29-'12'!G27</f>
        <v>84</v>
      </c>
      <c r="H27" s="46">
        <f>'[7]1'!$C30-'12'!H27</f>
        <v>1143</v>
      </c>
      <c r="I27" s="46">
        <f>'[19]2020-21'!$DK29-'12'!I27</f>
        <v>284</v>
      </c>
      <c r="J27" s="46">
        <f>'[19]2020-21'!$DO29-'12'!J27</f>
        <v>283</v>
      </c>
      <c r="K27" s="46">
        <f>'[19]2020-21'!$DS29-'12'!K27</f>
        <v>258</v>
      </c>
      <c r="L27" s="29"/>
      <c r="M27" s="32"/>
    </row>
    <row r="28" spans="1:13" s="33" customFormat="1" ht="18" customHeight="1" x14ac:dyDescent="0.25">
      <c r="A28" s="54" t="s">
        <v>46</v>
      </c>
      <c r="B28" s="85">
        <f>'[19]2020-21'!$C30-'12'!B28</f>
        <v>3326</v>
      </c>
      <c r="C28" s="85">
        <f>'[19]2020-21'!$G30-'12'!C28</f>
        <v>1119</v>
      </c>
      <c r="D28" s="85">
        <f>'[19]2020-21'!$O30-'12'!D28</f>
        <v>550</v>
      </c>
      <c r="E28" s="85">
        <f>'[19]2020-21'!$S30-'12'!E28</f>
        <v>370</v>
      </c>
      <c r="F28" s="85">
        <f>'[19]2020-21'!$AV30-'12'!F28</f>
        <v>82</v>
      </c>
      <c r="G28" s="85">
        <f>'[19]2020-21'!$BJ30-'12'!G28</f>
        <v>65</v>
      </c>
      <c r="H28" s="46">
        <f>'[7]1'!$C31-'12'!H28</f>
        <v>1084</v>
      </c>
      <c r="I28" s="46">
        <f>'[19]2020-21'!$DK30-'12'!I28</f>
        <v>286</v>
      </c>
      <c r="J28" s="46">
        <f>'[19]2020-21'!$DO30-'12'!J28</f>
        <v>284</v>
      </c>
      <c r="K28" s="46">
        <f>'[19]2020-21'!$DS30-'12'!K28</f>
        <v>251</v>
      </c>
      <c r="L28" s="29"/>
      <c r="M28" s="32"/>
    </row>
    <row r="29" spans="1:13" x14ac:dyDescent="0.2">
      <c r="A29" s="35"/>
      <c r="B29" s="35"/>
      <c r="C29" s="35"/>
      <c r="D29" s="35"/>
      <c r="E29" s="76"/>
      <c r="F29" s="38"/>
      <c r="G29" s="38"/>
      <c r="H29" s="38"/>
      <c r="I29" s="38"/>
      <c r="J29" s="38"/>
    </row>
    <row r="30" spans="1:13" x14ac:dyDescent="0.2">
      <c r="A30" s="39"/>
      <c r="B30" s="39"/>
      <c r="C30" s="39"/>
      <c r="D30" s="39"/>
      <c r="E30" s="78"/>
      <c r="F30" s="40"/>
      <c r="G30" s="40"/>
      <c r="H30" s="40"/>
      <c r="I30" s="40"/>
      <c r="J30" s="40"/>
    </row>
    <row r="31" spans="1:13" x14ac:dyDescent="0.2">
      <c r="A31" s="39"/>
      <c r="B31" s="39"/>
      <c r="C31" s="39"/>
      <c r="D31" s="39"/>
      <c r="E31" s="78"/>
      <c r="F31" s="40"/>
      <c r="G31" s="40"/>
      <c r="H31" s="40"/>
      <c r="I31" s="40"/>
      <c r="J31" s="40"/>
    </row>
    <row r="32" spans="1:13" x14ac:dyDescent="0.2">
      <c r="A32" s="39"/>
      <c r="B32" s="39"/>
      <c r="C32" s="39"/>
      <c r="D32" s="39"/>
      <c r="E32" s="78"/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  <row r="68" spans="6:10" x14ac:dyDescent="0.2">
      <c r="F68" s="40"/>
      <c r="G68" s="40"/>
      <c r="H68" s="40"/>
      <c r="I68" s="40"/>
      <c r="J68" s="40"/>
    </row>
    <row r="69" spans="6:10" x14ac:dyDescent="0.2">
      <c r="F69" s="40"/>
      <c r="G69" s="40"/>
      <c r="H69" s="40"/>
      <c r="I69" s="40"/>
      <c r="J69" s="40"/>
    </row>
    <row r="70" spans="6:10" x14ac:dyDescent="0.2">
      <c r="F70" s="40"/>
      <c r="G70" s="40"/>
      <c r="H70" s="40"/>
      <c r="I70" s="40"/>
      <c r="J70" s="40"/>
    </row>
    <row r="71" spans="6:10" x14ac:dyDescent="0.2">
      <c r="F71" s="40"/>
      <c r="G71" s="40"/>
      <c r="H71" s="40"/>
      <c r="I71" s="40"/>
      <c r="J71" s="40"/>
    </row>
    <row r="72" spans="6:10" x14ac:dyDescent="0.2">
      <c r="F72" s="40"/>
      <c r="G72" s="40"/>
      <c r="H72" s="40"/>
      <c r="I72" s="40"/>
      <c r="J72" s="40"/>
    </row>
    <row r="73" spans="6:10" x14ac:dyDescent="0.2">
      <c r="F73" s="40"/>
      <c r="G73" s="40"/>
      <c r="H73" s="40"/>
      <c r="I73" s="40"/>
      <c r="J73" s="40"/>
    </row>
    <row r="74" spans="6:10" x14ac:dyDescent="0.2">
      <c r="F74" s="40"/>
      <c r="G74" s="40"/>
      <c r="H74" s="40"/>
      <c r="I74" s="40"/>
      <c r="J74" s="40"/>
    </row>
    <row r="75" spans="6:10" x14ac:dyDescent="0.2">
      <c r="F75" s="40"/>
      <c r="G75" s="40"/>
      <c r="H75" s="40"/>
      <c r="I75" s="40"/>
      <c r="J75" s="40"/>
    </row>
    <row r="76" spans="6:10" x14ac:dyDescent="0.2">
      <c r="F76" s="40"/>
      <c r="G76" s="40"/>
      <c r="H76" s="40"/>
      <c r="I76" s="40"/>
      <c r="J76" s="40"/>
    </row>
    <row r="77" spans="6:10" x14ac:dyDescent="0.2">
      <c r="F77" s="40"/>
      <c r="G77" s="40"/>
      <c r="H77" s="40"/>
      <c r="I77" s="40"/>
      <c r="J77" s="40"/>
    </row>
    <row r="78" spans="6:10" x14ac:dyDescent="0.2">
      <c r="F78" s="40"/>
      <c r="G78" s="40"/>
      <c r="H78" s="40"/>
      <c r="I78" s="40"/>
      <c r="J78" s="40"/>
    </row>
    <row r="79" spans="6:10" x14ac:dyDescent="0.2">
      <c r="F79" s="40"/>
      <c r="G79" s="40"/>
      <c r="H79" s="40"/>
      <c r="I79" s="40"/>
      <c r="J79" s="40"/>
    </row>
    <row r="80" spans="6:10" x14ac:dyDescent="0.2">
      <c r="F80" s="40"/>
      <c r="G80" s="40"/>
      <c r="H80" s="40"/>
      <c r="I80" s="40"/>
      <c r="J80" s="40"/>
    </row>
    <row r="81" spans="6:10" x14ac:dyDescent="0.2">
      <c r="F81" s="40"/>
      <c r="G81" s="40"/>
      <c r="H81" s="40"/>
      <c r="I81" s="40"/>
      <c r="J81" s="40"/>
    </row>
    <row r="82" spans="6:10" x14ac:dyDescent="0.2">
      <c r="F82" s="40"/>
      <c r="G82" s="40"/>
      <c r="H82" s="40"/>
      <c r="I82" s="40"/>
      <c r="J82" s="40"/>
    </row>
    <row r="83" spans="6:10" x14ac:dyDescent="0.2">
      <c r="F83" s="40"/>
      <c r="G83" s="40"/>
      <c r="H83" s="40"/>
      <c r="I83" s="40"/>
      <c r="J83" s="40"/>
    </row>
    <row r="84" spans="6:10" x14ac:dyDescent="0.2">
      <c r="F84" s="40"/>
      <c r="G84" s="40"/>
      <c r="H84" s="40"/>
      <c r="I84" s="40"/>
      <c r="J84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A14" sqref="A14:I15"/>
    </sheetView>
  </sheetViews>
  <sheetFormatPr defaultColWidth="8" defaultRowHeight="12.75" x14ac:dyDescent="0.2"/>
  <cols>
    <col min="1" max="1" width="49" style="2" customWidth="1"/>
    <col min="2" max="2" width="14.7109375" style="15" customWidth="1"/>
    <col min="3" max="3" width="17.140625" style="15" customWidth="1"/>
    <col min="4" max="4" width="9.5703125" style="2" customWidth="1"/>
    <col min="5" max="5" width="11" style="2" customWidth="1"/>
    <col min="6" max="6" width="15.5703125" style="2" customWidth="1"/>
    <col min="7" max="7" width="16.2851562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3.25" customHeight="1" x14ac:dyDescent="0.2">
      <c r="A1" s="135" t="s">
        <v>57</v>
      </c>
      <c r="B1" s="135"/>
      <c r="C1" s="135"/>
      <c r="D1" s="135"/>
      <c r="E1" s="135"/>
      <c r="F1" s="135"/>
      <c r="G1" s="135"/>
      <c r="H1" s="135"/>
      <c r="I1" s="135"/>
    </row>
    <row r="2" spans="1:11" ht="23.25" customHeight="1" x14ac:dyDescent="0.2">
      <c r="A2" s="136" t="s">
        <v>14</v>
      </c>
      <c r="B2" s="135"/>
      <c r="C2" s="135"/>
      <c r="D2" s="135"/>
      <c r="E2" s="135"/>
      <c r="F2" s="135"/>
      <c r="G2" s="135"/>
      <c r="H2" s="135"/>
      <c r="I2" s="135"/>
    </row>
    <row r="3" spans="1:11" ht="3.75" customHeight="1" x14ac:dyDescent="0.2">
      <c r="A3" s="137"/>
      <c r="B3" s="137"/>
      <c r="C3" s="137"/>
      <c r="D3" s="137"/>
      <c r="E3" s="137"/>
    </row>
    <row r="4" spans="1:11" s="3" customFormat="1" ht="25.5" customHeight="1" x14ac:dyDescent="0.25">
      <c r="A4" s="99" t="s">
        <v>0</v>
      </c>
      <c r="B4" s="124" t="s">
        <v>15</v>
      </c>
      <c r="C4" s="138"/>
      <c r="D4" s="138"/>
      <c r="E4" s="139"/>
      <c r="F4" s="124" t="s">
        <v>16</v>
      </c>
      <c r="G4" s="138"/>
      <c r="H4" s="138"/>
      <c r="I4" s="139"/>
    </row>
    <row r="5" spans="1:11" s="3" customFormat="1" ht="23.25" customHeight="1" x14ac:dyDescent="0.25">
      <c r="A5" s="126"/>
      <c r="B5" s="95" t="s">
        <v>79</v>
      </c>
      <c r="C5" s="95" t="s">
        <v>80</v>
      </c>
      <c r="D5" s="140" t="s">
        <v>1</v>
      </c>
      <c r="E5" s="141"/>
      <c r="F5" s="95" t="s">
        <v>79</v>
      </c>
      <c r="G5" s="95" t="s">
        <v>80</v>
      </c>
      <c r="H5" s="140" t="s">
        <v>1</v>
      </c>
      <c r="I5" s="141"/>
    </row>
    <row r="6" spans="1:11" s="3" customFormat="1" ht="12.75" customHeight="1" x14ac:dyDescent="0.25">
      <c r="A6" s="100"/>
      <c r="B6" s="96"/>
      <c r="C6" s="96"/>
      <c r="D6" s="4" t="s">
        <v>2</v>
      </c>
      <c r="E6" s="5" t="s">
        <v>58</v>
      </c>
      <c r="F6" s="96"/>
      <c r="G6" s="96"/>
      <c r="H6" s="4" t="s">
        <v>2</v>
      </c>
      <c r="I6" s="5" t="s">
        <v>58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 x14ac:dyDescent="0.25">
      <c r="A8" s="9" t="s">
        <v>51</v>
      </c>
      <c r="B8" s="63">
        <f>'15'!B7</f>
        <v>56922</v>
      </c>
      <c r="C8" s="63">
        <f>'15'!C7</f>
        <v>52450</v>
      </c>
      <c r="D8" s="10">
        <f t="shared" ref="D8:D13" si="0">C8/B8*100</f>
        <v>92.143635149854191</v>
      </c>
      <c r="E8" s="66">
        <f t="shared" ref="E8:E13" si="1">C8-B8</f>
        <v>-4472</v>
      </c>
      <c r="F8" s="64">
        <f>'16'!B7</f>
        <v>28677</v>
      </c>
      <c r="G8" s="64">
        <f>'16'!C7</f>
        <v>26499</v>
      </c>
      <c r="H8" s="10">
        <f t="shared" ref="H8:H13" si="2">G8/F8*100</f>
        <v>92.405063291139243</v>
      </c>
      <c r="I8" s="66">
        <f t="shared" ref="I8:I13" si="3">G8-F8</f>
        <v>-2178</v>
      </c>
      <c r="J8" s="20"/>
      <c r="K8" s="18"/>
    </row>
    <row r="9" spans="1:11" s="3" customFormat="1" ht="28.5" customHeight="1" x14ac:dyDescent="0.25">
      <c r="A9" s="9" t="s">
        <v>52</v>
      </c>
      <c r="B9" s="64">
        <f>'15'!E7</f>
        <v>23746</v>
      </c>
      <c r="C9" s="64">
        <f>'15'!F7</f>
        <v>22209</v>
      </c>
      <c r="D9" s="10">
        <f t="shared" si="0"/>
        <v>93.527330918891607</v>
      </c>
      <c r="E9" s="66">
        <f t="shared" si="1"/>
        <v>-1537</v>
      </c>
      <c r="F9" s="64">
        <f>'16'!E7</f>
        <v>14380</v>
      </c>
      <c r="G9" s="64">
        <f>'16'!F7</f>
        <v>13445</v>
      </c>
      <c r="H9" s="10">
        <f t="shared" si="2"/>
        <v>93.497913769123784</v>
      </c>
      <c r="I9" s="66">
        <f t="shared" si="3"/>
        <v>-935</v>
      </c>
      <c r="J9" s="18"/>
      <c r="K9" s="18"/>
    </row>
    <row r="10" spans="1:11" s="3" customFormat="1" ht="41.25" customHeight="1" x14ac:dyDescent="0.25">
      <c r="A10" s="12" t="s">
        <v>53</v>
      </c>
      <c r="B10" s="64">
        <f>'15'!H7</f>
        <v>11677</v>
      </c>
      <c r="C10" s="64">
        <f>'15'!I7</f>
        <v>8275</v>
      </c>
      <c r="D10" s="10">
        <f t="shared" si="0"/>
        <v>70.865804573092404</v>
      </c>
      <c r="E10" s="66">
        <f t="shared" si="1"/>
        <v>-3402</v>
      </c>
      <c r="F10" s="64">
        <f>'16'!H7</f>
        <v>6792</v>
      </c>
      <c r="G10" s="64">
        <f>'16'!I7</f>
        <v>4964</v>
      </c>
      <c r="H10" s="10">
        <f t="shared" si="2"/>
        <v>73.085983510011772</v>
      </c>
      <c r="I10" s="66">
        <f t="shared" si="3"/>
        <v>-1828</v>
      </c>
      <c r="J10" s="18"/>
      <c r="K10" s="18"/>
    </row>
    <row r="11" spans="1:11" s="3" customFormat="1" ht="31.5" customHeight="1" x14ac:dyDescent="0.25">
      <c r="A11" s="13" t="s">
        <v>54</v>
      </c>
      <c r="B11" s="64">
        <f>'15'!K7</f>
        <v>1110</v>
      </c>
      <c r="C11" s="64">
        <f>'15'!L7</f>
        <v>1259</v>
      </c>
      <c r="D11" s="10">
        <f t="shared" si="0"/>
        <v>113.42342342342342</v>
      </c>
      <c r="E11" s="66">
        <f t="shared" si="1"/>
        <v>149</v>
      </c>
      <c r="F11" s="64">
        <f>'16'!K7</f>
        <v>1242</v>
      </c>
      <c r="G11" s="64">
        <f>'16'!L7</f>
        <v>1204</v>
      </c>
      <c r="H11" s="10">
        <f t="shared" si="2"/>
        <v>96.940418679549111</v>
      </c>
      <c r="I11" s="66">
        <f t="shared" si="3"/>
        <v>-38</v>
      </c>
      <c r="J11" s="18"/>
      <c r="K11" s="18"/>
    </row>
    <row r="12" spans="1:11" s="3" customFormat="1" ht="45.75" customHeight="1" x14ac:dyDescent="0.25">
      <c r="A12" s="13" t="s">
        <v>17</v>
      </c>
      <c r="B12" s="64">
        <f>'15'!N7</f>
        <v>926</v>
      </c>
      <c r="C12" s="64">
        <f>'15'!O7</f>
        <v>942</v>
      </c>
      <c r="D12" s="10">
        <f t="shared" si="0"/>
        <v>101.72786177105833</v>
      </c>
      <c r="E12" s="66">
        <f t="shared" si="1"/>
        <v>16</v>
      </c>
      <c r="F12" s="64">
        <f>'16'!N7</f>
        <v>1214</v>
      </c>
      <c r="G12" s="64">
        <f>'16'!O7</f>
        <v>1003</v>
      </c>
      <c r="H12" s="10">
        <f t="shared" si="2"/>
        <v>82.619439868204282</v>
      </c>
      <c r="I12" s="66">
        <f t="shared" si="3"/>
        <v>-211</v>
      </c>
      <c r="J12" s="18"/>
      <c r="K12" s="18"/>
    </row>
    <row r="13" spans="1:11" s="3" customFormat="1" ht="55.5" customHeight="1" x14ac:dyDescent="0.25">
      <c r="A13" s="13" t="s">
        <v>55</v>
      </c>
      <c r="B13" s="64">
        <f>'15'!Q7</f>
        <v>20305</v>
      </c>
      <c r="C13" s="64">
        <f>'15'!R7</f>
        <v>19589</v>
      </c>
      <c r="D13" s="10">
        <f t="shared" si="0"/>
        <v>96.47377493228268</v>
      </c>
      <c r="E13" s="66">
        <f t="shared" si="1"/>
        <v>-716</v>
      </c>
      <c r="F13" s="64">
        <f>'16'!Q7</f>
        <v>13102</v>
      </c>
      <c r="G13" s="64">
        <f>'16'!R7</f>
        <v>12305</v>
      </c>
      <c r="H13" s="10">
        <f t="shared" si="2"/>
        <v>93.916959242863683</v>
      </c>
      <c r="I13" s="66">
        <f t="shared" si="3"/>
        <v>-797</v>
      </c>
      <c r="J13" s="18"/>
      <c r="K13" s="18"/>
    </row>
    <row r="14" spans="1:11" s="3" customFormat="1" ht="12.75" customHeight="1" x14ac:dyDescent="0.25">
      <c r="A14" s="101" t="s">
        <v>4</v>
      </c>
      <c r="B14" s="102"/>
      <c r="C14" s="102"/>
      <c r="D14" s="102"/>
      <c r="E14" s="102"/>
      <c r="F14" s="102"/>
      <c r="G14" s="102"/>
      <c r="H14" s="102"/>
      <c r="I14" s="102"/>
      <c r="J14" s="18"/>
      <c r="K14" s="18"/>
    </row>
    <row r="15" spans="1:11" s="3" customFormat="1" ht="18" customHeight="1" x14ac:dyDescent="0.25">
      <c r="A15" s="103"/>
      <c r="B15" s="104"/>
      <c r="C15" s="104"/>
      <c r="D15" s="104"/>
      <c r="E15" s="104"/>
      <c r="F15" s="104"/>
      <c r="G15" s="104"/>
      <c r="H15" s="104"/>
      <c r="I15" s="104"/>
      <c r="J15" s="18"/>
      <c r="K15" s="18"/>
    </row>
    <row r="16" spans="1:11" s="3" customFormat="1" ht="20.25" customHeight="1" x14ac:dyDescent="0.25">
      <c r="A16" s="99" t="s">
        <v>0</v>
      </c>
      <c r="B16" s="105" t="s">
        <v>81</v>
      </c>
      <c r="C16" s="105" t="s">
        <v>82</v>
      </c>
      <c r="D16" s="140" t="s">
        <v>1</v>
      </c>
      <c r="E16" s="141"/>
      <c r="F16" s="105" t="s">
        <v>81</v>
      </c>
      <c r="G16" s="105" t="s">
        <v>82</v>
      </c>
      <c r="H16" s="140" t="s">
        <v>1</v>
      </c>
      <c r="I16" s="141"/>
      <c r="J16" s="18"/>
      <c r="K16" s="18"/>
    </row>
    <row r="17" spans="1:11" ht="35.25" customHeight="1" x14ac:dyDescent="0.3">
      <c r="A17" s="100"/>
      <c r="B17" s="105"/>
      <c r="C17" s="105"/>
      <c r="D17" s="17" t="s">
        <v>2</v>
      </c>
      <c r="E17" s="5" t="s">
        <v>58</v>
      </c>
      <c r="F17" s="105"/>
      <c r="G17" s="105"/>
      <c r="H17" s="17" t="s">
        <v>2</v>
      </c>
      <c r="I17" s="5" t="s">
        <v>58</v>
      </c>
      <c r="J17" s="19"/>
      <c r="K17" s="19"/>
    </row>
    <row r="18" spans="1:11" ht="24" customHeight="1" x14ac:dyDescent="0.3">
      <c r="A18" s="9" t="s">
        <v>73</v>
      </c>
      <c r="B18" s="59" t="s">
        <v>74</v>
      </c>
      <c r="C18" s="65">
        <f>'15'!T7</f>
        <v>6140</v>
      </c>
      <c r="D18" s="91" t="s">
        <v>78</v>
      </c>
      <c r="E18" s="91" t="s">
        <v>78</v>
      </c>
      <c r="F18" s="59" t="s">
        <v>74</v>
      </c>
      <c r="G18" s="59">
        <f>'16'!T7</f>
        <v>4277</v>
      </c>
      <c r="H18" s="91" t="s">
        <v>78</v>
      </c>
      <c r="I18" s="91" t="s">
        <v>78</v>
      </c>
      <c r="J18" s="19"/>
      <c r="K18" s="19"/>
    </row>
    <row r="19" spans="1:11" ht="25.5" customHeight="1" x14ac:dyDescent="0.3">
      <c r="A19" s="1" t="s">
        <v>52</v>
      </c>
      <c r="B19" s="65">
        <f>'15'!U7</f>
        <v>8014</v>
      </c>
      <c r="C19" s="65">
        <f>'15'!V7</f>
        <v>5924</v>
      </c>
      <c r="D19" s="14">
        <f t="shared" ref="D19:D20" si="4">C19/B19*100</f>
        <v>73.920638881956577</v>
      </c>
      <c r="E19" s="67">
        <f t="shared" ref="E19:E20" si="5">C19-B19</f>
        <v>-2090</v>
      </c>
      <c r="F19" s="59">
        <f>'16'!U7</f>
        <v>4946</v>
      </c>
      <c r="G19" s="59">
        <f>'16'!V7</f>
        <v>4178</v>
      </c>
      <c r="H19" s="14">
        <f t="shared" ref="H19:H20" si="6">G19/F19*100</f>
        <v>84.472300849171049</v>
      </c>
      <c r="I19" s="68">
        <f t="shared" ref="I19:I20" si="7">G19-F19</f>
        <v>-768</v>
      </c>
      <c r="J19" s="19"/>
      <c r="K19" s="19"/>
    </row>
    <row r="20" spans="1:11" ht="41.25" customHeight="1" x14ac:dyDescent="0.3">
      <c r="A20" s="1" t="s">
        <v>56</v>
      </c>
      <c r="B20" s="65">
        <f>'15'!X7</f>
        <v>6873</v>
      </c>
      <c r="C20" s="65">
        <f>'15'!Y7</f>
        <v>4917</v>
      </c>
      <c r="D20" s="14">
        <f t="shared" si="4"/>
        <v>71.540811872544737</v>
      </c>
      <c r="E20" s="67">
        <f t="shared" si="5"/>
        <v>-1956</v>
      </c>
      <c r="F20" s="59">
        <f>'16'!X7</f>
        <v>4438</v>
      </c>
      <c r="G20" s="59">
        <f>'16'!Y7</f>
        <v>3711</v>
      </c>
      <c r="H20" s="14">
        <f t="shared" si="6"/>
        <v>83.618747183415948</v>
      </c>
      <c r="I20" s="68">
        <f t="shared" si="7"/>
        <v>-727</v>
      </c>
      <c r="J20" s="19"/>
      <c r="K20" s="19"/>
    </row>
    <row r="21" spans="1:11" ht="48" customHeight="1" x14ac:dyDescent="0.3">
      <c r="A21" s="93" t="s">
        <v>75</v>
      </c>
      <c r="B21" s="93"/>
      <c r="C21" s="93"/>
      <c r="D21" s="93"/>
      <c r="E21" s="93"/>
      <c r="F21" s="134"/>
      <c r="G21" s="134"/>
      <c r="H21" s="134"/>
      <c r="I21" s="134"/>
      <c r="J21" s="19"/>
      <c r="K21" s="19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E3" sqref="E3:G3"/>
    </sheetView>
  </sheetViews>
  <sheetFormatPr defaultRowHeight="14.25" x14ac:dyDescent="0.2"/>
  <cols>
    <col min="1" max="1" width="29.140625" style="37" customWidth="1"/>
    <col min="2" max="2" width="10" style="37" customWidth="1"/>
    <col min="3" max="3" width="8.85546875" style="37" customWidth="1"/>
    <col min="4" max="4" width="8.28515625" style="37" customWidth="1"/>
    <col min="5" max="5" width="10.42578125" style="37" customWidth="1"/>
    <col min="6" max="6" width="10.140625" style="37" customWidth="1"/>
    <col min="7" max="7" width="7.42578125" style="37" customWidth="1"/>
    <col min="8" max="8" width="10.28515625" style="37" customWidth="1"/>
    <col min="9" max="9" width="9.5703125" style="37" customWidth="1"/>
    <col min="10" max="10" width="7.42578125" style="37" customWidth="1"/>
    <col min="11" max="12" width="9.42578125" style="37" customWidth="1"/>
    <col min="13" max="13" width="9" style="37" customWidth="1"/>
    <col min="14" max="14" width="9.140625" style="37" customWidth="1"/>
    <col min="15" max="15" width="8" style="37" customWidth="1"/>
    <col min="16" max="16" width="8.140625" style="37" customWidth="1"/>
    <col min="17" max="17" width="8.7109375" style="37" customWidth="1"/>
    <col min="18" max="18" width="9.5703125" style="37" customWidth="1"/>
    <col min="19" max="19" width="7.42578125" style="37" customWidth="1"/>
    <col min="20" max="20" width="12.140625" style="37" customWidth="1"/>
    <col min="21" max="21" width="7.85546875" style="37" customWidth="1"/>
    <col min="22" max="22" width="7.42578125" style="37" customWidth="1"/>
    <col min="23" max="24" width="8" style="37" customWidth="1"/>
    <col min="25" max="25" width="8.140625" style="37" customWidth="1"/>
    <col min="26" max="26" width="7.85546875" style="37" customWidth="1"/>
    <col min="27" max="16384" width="9.140625" style="37"/>
  </cols>
  <sheetData>
    <row r="1" spans="1:30" s="22" customFormat="1" ht="58.5" customHeight="1" x14ac:dyDescent="0.35">
      <c r="B1" s="133" t="s">
        <v>89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92"/>
      <c r="O1" s="21"/>
      <c r="P1" s="21"/>
      <c r="Q1" s="21"/>
      <c r="R1" s="21"/>
      <c r="S1" s="21"/>
      <c r="T1" s="21"/>
      <c r="U1" s="21"/>
      <c r="V1" s="113"/>
      <c r="W1" s="113"/>
      <c r="X1" s="41"/>
      <c r="Z1" s="47" t="s">
        <v>12</v>
      </c>
    </row>
    <row r="2" spans="1:30" s="25" customFormat="1" ht="12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V2" s="108"/>
      <c r="W2" s="108"/>
      <c r="X2" s="117" t="s">
        <v>5</v>
      </c>
      <c r="Y2" s="117"/>
    </row>
    <row r="3" spans="1:30" s="26" customFormat="1" ht="62.25" customHeight="1" x14ac:dyDescent="0.25">
      <c r="A3" s="109"/>
      <c r="B3" s="110" t="s">
        <v>18</v>
      </c>
      <c r="C3" s="110"/>
      <c r="D3" s="110"/>
      <c r="E3" s="110" t="s">
        <v>19</v>
      </c>
      <c r="F3" s="110"/>
      <c r="G3" s="110"/>
      <c r="H3" s="110" t="s">
        <v>11</v>
      </c>
      <c r="I3" s="110"/>
      <c r="J3" s="110"/>
      <c r="K3" s="110" t="s">
        <v>7</v>
      </c>
      <c r="L3" s="110"/>
      <c r="M3" s="110"/>
      <c r="N3" s="110" t="s">
        <v>8</v>
      </c>
      <c r="O3" s="110"/>
      <c r="P3" s="110"/>
      <c r="Q3" s="114" t="s">
        <v>6</v>
      </c>
      <c r="R3" s="115"/>
      <c r="S3" s="116"/>
      <c r="T3" s="90" t="s">
        <v>76</v>
      </c>
      <c r="U3" s="110" t="s">
        <v>9</v>
      </c>
      <c r="V3" s="110"/>
      <c r="W3" s="110"/>
      <c r="X3" s="110" t="s">
        <v>10</v>
      </c>
      <c r="Y3" s="110"/>
      <c r="Z3" s="110"/>
    </row>
    <row r="4" spans="1:30" s="27" customFormat="1" ht="18.75" customHeight="1" x14ac:dyDescent="0.25">
      <c r="A4" s="109"/>
      <c r="B4" s="111" t="s">
        <v>13</v>
      </c>
      <c r="C4" s="111" t="s">
        <v>24</v>
      </c>
      <c r="D4" s="112" t="s">
        <v>2</v>
      </c>
      <c r="E4" s="111" t="s">
        <v>13</v>
      </c>
      <c r="F4" s="111" t="s">
        <v>24</v>
      </c>
      <c r="G4" s="112" t="s">
        <v>2</v>
      </c>
      <c r="H4" s="111" t="s">
        <v>13</v>
      </c>
      <c r="I4" s="111" t="s">
        <v>24</v>
      </c>
      <c r="J4" s="112" t="s">
        <v>2</v>
      </c>
      <c r="K4" s="111" t="s">
        <v>13</v>
      </c>
      <c r="L4" s="111" t="s">
        <v>24</v>
      </c>
      <c r="M4" s="112" t="s">
        <v>2</v>
      </c>
      <c r="N4" s="111" t="s">
        <v>13</v>
      </c>
      <c r="O4" s="111" t="s">
        <v>24</v>
      </c>
      <c r="P4" s="112" t="s">
        <v>2</v>
      </c>
      <c r="Q4" s="111" t="s">
        <v>13</v>
      </c>
      <c r="R4" s="111" t="s">
        <v>24</v>
      </c>
      <c r="S4" s="112" t="s">
        <v>2</v>
      </c>
      <c r="T4" s="111" t="s">
        <v>24</v>
      </c>
      <c r="U4" s="111" t="s">
        <v>13</v>
      </c>
      <c r="V4" s="111" t="s">
        <v>24</v>
      </c>
      <c r="W4" s="112" t="s">
        <v>2</v>
      </c>
      <c r="X4" s="111" t="s">
        <v>13</v>
      </c>
      <c r="Y4" s="111" t="s">
        <v>24</v>
      </c>
      <c r="Z4" s="112" t="s">
        <v>2</v>
      </c>
    </row>
    <row r="5" spans="1:30" s="27" customFormat="1" ht="6" hidden="1" customHeight="1" x14ac:dyDescent="0.25">
      <c r="A5" s="109"/>
      <c r="B5" s="111"/>
      <c r="C5" s="111"/>
      <c r="D5" s="112"/>
      <c r="E5" s="111"/>
      <c r="F5" s="111"/>
      <c r="G5" s="112"/>
      <c r="H5" s="111"/>
      <c r="I5" s="111"/>
      <c r="J5" s="112"/>
      <c r="K5" s="111"/>
      <c r="L5" s="111"/>
      <c r="M5" s="112"/>
      <c r="N5" s="111"/>
      <c r="O5" s="111"/>
      <c r="P5" s="112"/>
      <c r="Q5" s="111"/>
      <c r="R5" s="111"/>
      <c r="S5" s="112"/>
      <c r="T5" s="111"/>
      <c r="U5" s="111"/>
      <c r="V5" s="111"/>
      <c r="W5" s="112"/>
      <c r="X5" s="111"/>
      <c r="Y5" s="111"/>
      <c r="Z5" s="112"/>
    </row>
    <row r="6" spans="1:30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20</v>
      </c>
      <c r="U6" s="43">
        <v>22</v>
      </c>
      <c r="V6" s="43">
        <v>23</v>
      </c>
      <c r="W6" s="43">
        <v>24</v>
      </c>
      <c r="X6" s="43">
        <v>25</v>
      </c>
      <c r="Y6" s="43">
        <v>26</v>
      </c>
      <c r="Z6" s="43">
        <v>27</v>
      </c>
    </row>
    <row r="7" spans="1:30" s="30" customFormat="1" ht="18" customHeight="1" x14ac:dyDescent="0.25">
      <c r="A7" s="50" t="s">
        <v>25</v>
      </c>
      <c r="B7" s="28">
        <f>SUM(B8:B28)</f>
        <v>56922</v>
      </c>
      <c r="C7" s="28">
        <f>SUM(C8:C28)</f>
        <v>52450</v>
      </c>
      <c r="D7" s="56">
        <f>IF(B7=0,0,C7/B7)*100</f>
        <v>92.143635149854191</v>
      </c>
      <c r="E7" s="28">
        <f>SUM(E8:E28)</f>
        <v>23746</v>
      </c>
      <c r="F7" s="28">
        <f>SUM(F8:F28)</f>
        <v>22209</v>
      </c>
      <c r="G7" s="56">
        <f>IF(E7=0,0,F7/E7)*100</f>
        <v>93.527330918891607</v>
      </c>
      <c r="H7" s="28">
        <f>SUM(H8:H28)</f>
        <v>11677</v>
      </c>
      <c r="I7" s="28">
        <f>SUM(I8:I28)</f>
        <v>8275</v>
      </c>
      <c r="J7" s="56">
        <f>IF(H7=0,0,I7/H7)*100</f>
        <v>70.865804573092404</v>
      </c>
      <c r="K7" s="28">
        <f>SUM(K8:K28)</f>
        <v>1110</v>
      </c>
      <c r="L7" s="28">
        <f>SUM(L8:L28)</f>
        <v>1259</v>
      </c>
      <c r="M7" s="56">
        <f>IF(K7=0,0,L7/K7)*100</f>
        <v>113.42342342342342</v>
      </c>
      <c r="N7" s="88">
        <f>SUM(N8:N28)</f>
        <v>926</v>
      </c>
      <c r="O7" s="28">
        <f>SUM(O8:O28)</f>
        <v>942</v>
      </c>
      <c r="P7" s="56">
        <f>IF(N7=0,0,O7/N7)*100</f>
        <v>101.72786177105833</v>
      </c>
      <c r="Q7" s="28">
        <f>SUM(Q8:Q28)</f>
        <v>20305</v>
      </c>
      <c r="R7" s="28">
        <f>SUM(R8:R28)</f>
        <v>19589</v>
      </c>
      <c r="S7" s="56">
        <f>IF(Q7=0,0,R7/Q7)*100</f>
        <v>96.47377493228268</v>
      </c>
      <c r="T7" s="28">
        <f>SUM(T8:T28)</f>
        <v>6140</v>
      </c>
      <c r="U7" s="28">
        <f>SUM(U8:U28)</f>
        <v>8014</v>
      </c>
      <c r="V7" s="28">
        <f>SUM(V8:V28)</f>
        <v>5924</v>
      </c>
      <c r="W7" s="56">
        <f>IF(U7=0,0,V7/U7)*100</f>
        <v>73.920638881956577</v>
      </c>
      <c r="X7" s="28">
        <f>SUM(X8:X28)</f>
        <v>6873</v>
      </c>
      <c r="Y7" s="28">
        <f>SUM(Y8:Y28)</f>
        <v>4917</v>
      </c>
      <c r="Z7" s="56">
        <f>IF(X7=0,0,Y7/X7)*100</f>
        <v>71.540811872544737</v>
      </c>
      <c r="AA7" s="29"/>
      <c r="AD7" s="33"/>
    </row>
    <row r="8" spans="1:30" s="33" customFormat="1" ht="18" customHeight="1" x14ac:dyDescent="0.25">
      <c r="A8" s="51" t="s">
        <v>26</v>
      </c>
      <c r="B8" s="31">
        <v>2256</v>
      </c>
      <c r="C8" s="31">
        <f>'[19]2020-21'!$C10-'16'!C8</f>
        <v>2058</v>
      </c>
      <c r="D8" s="57">
        <f t="shared" ref="D8:D28" si="0">IF(B8=0,0,C8/B8)*100</f>
        <v>91.223404255319153</v>
      </c>
      <c r="E8" s="31">
        <v>1253</v>
      </c>
      <c r="F8" s="31">
        <f>'[19]2020-21'!$G10-'16'!F8</f>
        <v>1184</v>
      </c>
      <c r="G8" s="57">
        <f t="shared" ref="G8:G28" si="1">IF(E8=0,0,F8/E8)*100</f>
        <v>94.493216280925779</v>
      </c>
      <c r="H8" s="31">
        <v>631</v>
      </c>
      <c r="I8" s="31">
        <f>'[19]2020-21'!$O10-'16'!I8</f>
        <v>444</v>
      </c>
      <c r="J8" s="57">
        <f t="shared" ref="J8:J28" si="2">IF(H8=0,0,I8/H8)*100</f>
        <v>70.364500792393031</v>
      </c>
      <c r="K8" s="31">
        <v>100</v>
      </c>
      <c r="L8" s="31">
        <f>'[19]2020-21'!$AV10-'16'!L8</f>
        <v>98</v>
      </c>
      <c r="M8" s="57">
        <f t="shared" ref="M8:M28" si="3">IF(K8=0,0,L8/K8)*100</f>
        <v>98</v>
      </c>
      <c r="N8" s="89">
        <v>63</v>
      </c>
      <c r="O8" s="31">
        <f>'[19]2020-21'!$BJ10-'16'!O8</f>
        <v>109</v>
      </c>
      <c r="P8" s="57">
        <f t="shared" ref="P8:P28" si="4">IF(N8=0,0,O8/N8)*100</f>
        <v>173.01587301587301</v>
      </c>
      <c r="Q8" s="31">
        <v>1156</v>
      </c>
      <c r="R8" s="46">
        <f>'[7]1'!$C11-'16'!R8</f>
        <v>1160</v>
      </c>
      <c r="S8" s="57">
        <f t="shared" ref="S8:S28" si="5">IF(Q8=0,0,R8/Q8)*100</f>
        <v>100.34602076124568</v>
      </c>
      <c r="T8" s="46">
        <f>'[19]2020-21'!$DK10-'16'!T8</f>
        <v>277</v>
      </c>
      <c r="U8" s="31">
        <v>410</v>
      </c>
      <c r="V8" s="46">
        <f>'[19]2020-21'!$DO10-'16'!V8</f>
        <v>275</v>
      </c>
      <c r="W8" s="57">
        <f t="shared" ref="W8:W28" si="6">IF(U8=0,0,V8/U8)*100</f>
        <v>67.073170731707322</v>
      </c>
      <c r="X8" s="31">
        <v>379</v>
      </c>
      <c r="Y8" s="46">
        <f>'[19]2020-21'!$DS10-'16'!Y8</f>
        <v>247</v>
      </c>
      <c r="Z8" s="57">
        <f t="shared" ref="Z8:Z28" si="7">IF(X8=0,0,Y8/X8)*100</f>
        <v>65.171503957783642</v>
      </c>
      <c r="AA8" s="29"/>
      <c r="AB8" s="32"/>
    </row>
    <row r="9" spans="1:30" s="34" customFormat="1" ht="18" customHeight="1" x14ac:dyDescent="0.25">
      <c r="A9" s="52" t="s">
        <v>27</v>
      </c>
      <c r="B9" s="31">
        <v>1309</v>
      </c>
      <c r="C9" s="85">
        <f>'[19]2020-21'!$C11-'16'!C9</f>
        <v>1280</v>
      </c>
      <c r="D9" s="57">
        <f t="shared" si="0"/>
        <v>97.784568372803676</v>
      </c>
      <c r="E9" s="31">
        <v>447</v>
      </c>
      <c r="F9" s="85">
        <f>'[19]2020-21'!$G11-'16'!F9</f>
        <v>502</v>
      </c>
      <c r="G9" s="57">
        <f t="shared" si="1"/>
        <v>112.30425055928413</v>
      </c>
      <c r="H9" s="31">
        <v>279</v>
      </c>
      <c r="I9" s="85">
        <f>'[19]2020-21'!$O11-'16'!I9</f>
        <v>216</v>
      </c>
      <c r="J9" s="57">
        <f t="shared" si="2"/>
        <v>77.41935483870968</v>
      </c>
      <c r="K9" s="31">
        <v>45</v>
      </c>
      <c r="L9" s="85">
        <f>'[19]2020-21'!$AV11-'16'!L9</f>
        <v>44</v>
      </c>
      <c r="M9" s="57">
        <f t="shared" si="3"/>
        <v>97.777777777777771</v>
      </c>
      <c r="N9" s="89">
        <v>54</v>
      </c>
      <c r="O9" s="85">
        <f>'[19]2020-21'!$BJ11-'16'!O9</f>
        <v>81</v>
      </c>
      <c r="P9" s="57">
        <f t="shared" si="4"/>
        <v>150</v>
      </c>
      <c r="Q9" s="31">
        <v>423</v>
      </c>
      <c r="R9" s="46">
        <f>'[7]1'!$C12-'16'!R9</f>
        <v>449</v>
      </c>
      <c r="S9" s="57">
        <f t="shared" si="5"/>
        <v>106.14657210401892</v>
      </c>
      <c r="T9" s="46">
        <f>'[19]2020-21'!$DK11-'16'!T9</f>
        <v>157</v>
      </c>
      <c r="U9" s="31">
        <v>155</v>
      </c>
      <c r="V9" s="46">
        <f>'[19]2020-21'!$DO11-'16'!V9</f>
        <v>157</v>
      </c>
      <c r="W9" s="57">
        <f t="shared" si="6"/>
        <v>101.29032258064517</v>
      </c>
      <c r="X9" s="31">
        <v>145</v>
      </c>
      <c r="Y9" s="46">
        <f>'[19]2020-21'!$DS11-'16'!Y9</f>
        <v>154</v>
      </c>
      <c r="Z9" s="57">
        <f t="shared" si="7"/>
        <v>106.20689655172413</v>
      </c>
      <c r="AA9" s="29"/>
      <c r="AB9" s="32"/>
    </row>
    <row r="10" spans="1:30" s="33" customFormat="1" ht="18" customHeight="1" x14ac:dyDescent="0.25">
      <c r="A10" s="52" t="s">
        <v>28</v>
      </c>
      <c r="B10" s="31">
        <v>874</v>
      </c>
      <c r="C10" s="85">
        <f>'[19]2020-21'!$C12-'16'!C10</f>
        <v>857</v>
      </c>
      <c r="D10" s="57">
        <f t="shared" si="0"/>
        <v>98.054919908466815</v>
      </c>
      <c r="E10" s="31">
        <v>442</v>
      </c>
      <c r="F10" s="85">
        <f>'[19]2020-21'!$G12-'16'!F10</f>
        <v>454</v>
      </c>
      <c r="G10" s="57">
        <f t="shared" si="1"/>
        <v>102.71493212669682</v>
      </c>
      <c r="H10" s="31">
        <v>157</v>
      </c>
      <c r="I10" s="85">
        <f>'[19]2020-21'!$O12-'16'!I10</f>
        <v>161</v>
      </c>
      <c r="J10" s="57">
        <f t="shared" si="2"/>
        <v>102.54777070063695</v>
      </c>
      <c r="K10" s="31">
        <v>9</v>
      </c>
      <c r="L10" s="85">
        <f>'[19]2020-21'!$AV12-'16'!L10</f>
        <v>14</v>
      </c>
      <c r="M10" s="57">
        <f t="shared" si="3"/>
        <v>155.55555555555557</v>
      </c>
      <c r="N10" s="89">
        <v>0</v>
      </c>
      <c r="O10" s="85">
        <f>'[19]2020-21'!$BJ12-'16'!O10</f>
        <v>12</v>
      </c>
      <c r="P10" s="57">
        <f t="shared" si="4"/>
        <v>0</v>
      </c>
      <c r="Q10" s="31">
        <v>409</v>
      </c>
      <c r="R10" s="46">
        <f>'[7]1'!$C13-'16'!R10</f>
        <v>434</v>
      </c>
      <c r="S10" s="57">
        <f t="shared" si="5"/>
        <v>106.11246943765281</v>
      </c>
      <c r="T10" s="46">
        <f>'[19]2020-21'!$DK12-'16'!T10</f>
        <v>165</v>
      </c>
      <c r="U10" s="31">
        <v>161</v>
      </c>
      <c r="V10" s="46">
        <f>'[19]2020-21'!$DO12-'16'!V10</f>
        <v>161</v>
      </c>
      <c r="W10" s="57">
        <f t="shared" si="6"/>
        <v>100</v>
      </c>
      <c r="X10" s="31">
        <v>129</v>
      </c>
      <c r="Y10" s="46">
        <f>'[19]2020-21'!$DS12-'16'!Y10</f>
        <v>132</v>
      </c>
      <c r="Z10" s="57">
        <f t="shared" si="7"/>
        <v>102.32558139534885</v>
      </c>
      <c r="AA10" s="29"/>
      <c r="AB10" s="32"/>
    </row>
    <row r="11" spans="1:30" s="33" customFormat="1" ht="18" customHeight="1" x14ac:dyDescent="0.25">
      <c r="A11" s="52" t="s">
        <v>29</v>
      </c>
      <c r="B11" s="31">
        <v>1350</v>
      </c>
      <c r="C11" s="85">
        <f>'[19]2020-21'!$C13-'16'!C11</f>
        <v>1415</v>
      </c>
      <c r="D11" s="57">
        <f t="shared" si="0"/>
        <v>104.81481481481481</v>
      </c>
      <c r="E11" s="31">
        <v>909</v>
      </c>
      <c r="F11" s="85">
        <f>'[19]2020-21'!$G13-'16'!F11</f>
        <v>860</v>
      </c>
      <c r="G11" s="57">
        <f t="shared" si="1"/>
        <v>94.609460946094615</v>
      </c>
      <c r="H11" s="31">
        <v>347</v>
      </c>
      <c r="I11" s="85">
        <f>'[19]2020-21'!$O13-'16'!I11</f>
        <v>295</v>
      </c>
      <c r="J11" s="57">
        <f t="shared" si="2"/>
        <v>85.014409221902014</v>
      </c>
      <c r="K11" s="31">
        <v>57</v>
      </c>
      <c r="L11" s="85">
        <f>'[19]2020-21'!$AV13-'16'!L11</f>
        <v>36</v>
      </c>
      <c r="M11" s="57">
        <f t="shared" si="3"/>
        <v>63.157894736842103</v>
      </c>
      <c r="N11" s="89">
        <v>25</v>
      </c>
      <c r="O11" s="85">
        <f>'[19]2020-21'!$BJ13-'16'!O11</f>
        <v>32</v>
      </c>
      <c r="P11" s="57">
        <f t="shared" si="4"/>
        <v>128</v>
      </c>
      <c r="Q11" s="31">
        <v>853</v>
      </c>
      <c r="R11" s="46">
        <f>'[7]1'!$C14-'16'!R11</f>
        <v>840</v>
      </c>
      <c r="S11" s="57">
        <f t="shared" si="5"/>
        <v>98.475967174677606</v>
      </c>
      <c r="T11" s="46">
        <f>'[19]2020-21'!$DK13-'16'!T11</f>
        <v>228</v>
      </c>
      <c r="U11" s="31">
        <v>326</v>
      </c>
      <c r="V11" s="46">
        <f>'[19]2020-21'!$DO13-'16'!V11</f>
        <v>223</v>
      </c>
      <c r="W11" s="57">
        <f t="shared" si="6"/>
        <v>68.404907975460134</v>
      </c>
      <c r="X11" s="31">
        <v>224</v>
      </c>
      <c r="Y11" s="46">
        <f>'[19]2020-21'!$DS13-'16'!Y11</f>
        <v>147</v>
      </c>
      <c r="Z11" s="57">
        <f t="shared" si="7"/>
        <v>65.625</v>
      </c>
      <c r="AA11" s="29"/>
      <c r="AB11" s="32"/>
    </row>
    <row r="12" spans="1:30" s="33" customFormat="1" ht="18" customHeight="1" x14ac:dyDescent="0.25">
      <c r="A12" s="52" t="s">
        <v>30</v>
      </c>
      <c r="B12" s="31">
        <v>1009</v>
      </c>
      <c r="C12" s="85">
        <f>'[19]2020-21'!$C14-'16'!C12</f>
        <v>899</v>
      </c>
      <c r="D12" s="57">
        <f t="shared" si="0"/>
        <v>89.098116947472747</v>
      </c>
      <c r="E12" s="31">
        <v>497</v>
      </c>
      <c r="F12" s="85">
        <f>'[19]2020-21'!$G14-'16'!F12</f>
        <v>452</v>
      </c>
      <c r="G12" s="57">
        <f t="shared" si="1"/>
        <v>90.945674044265587</v>
      </c>
      <c r="H12" s="31">
        <v>270</v>
      </c>
      <c r="I12" s="85">
        <f>'[19]2020-21'!$O14-'16'!I12</f>
        <v>187</v>
      </c>
      <c r="J12" s="57">
        <f t="shared" si="2"/>
        <v>69.259259259259252</v>
      </c>
      <c r="K12" s="31">
        <v>35</v>
      </c>
      <c r="L12" s="85">
        <f>'[19]2020-21'!$AV14-'16'!L12</f>
        <v>35</v>
      </c>
      <c r="M12" s="57">
        <f t="shared" si="3"/>
        <v>100</v>
      </c>
      <c r="N12" s="89">
        <v>22</v>
      </c>
      <c r="O12" s="85">
        <f>'[19]2020-21'!$BJ14-'16'!O12</f>
        <v>47</v>
      </c>
      <c r="P12" s="57">
        <f t="shared" si="4"/>
        <v>213.63636363636363</v>
      </c>
      <c r="Q12" s="31">
        <v>460</v>
      </c>
      <c r="R12" s="46">
        <f>'[7]1'!$C15-'16'!R12</f>
        <v>421</v>
      </c>
      <c r="S12" s="57">
        <f t="shared" si="5"/>
        <v>91.521739130434781</v>
      </c>
      <c r="T12" s="46">
        <f>'[19]2020-21'!$DK14-'16'!T12</f>
        <v>153</v>
      </c>
      <c r="U12" s="31">
        <v>137</v>
      </c>
      <c r="V12" s="46">
        <f>'[19]2020-21'!$DO14-'16'!V12</f>
        <v>152</v>
      </c>
      <c r="W12" s="57">
        <f t="shared" si="6"/>
        <v>110.94890510948905</v>
      </c>
      <c r="X12" s="31">
        <v>130</v>
      </c>
      <c r="Y12" s="46">
        <f>'[19]2020-21'!$DS14-'16'!Y12</f>
        <v>130</v>
      </c>
      <c r="Z12" s="57">
        <f t="shared" si="7"/>
        <v>100</v>
      </c>
      <c r="AA12" s="29"/>
      <c r="AB12" s="32"/>
    </row>
    <row r="13" spans="1:30" s="33" customFormat="1" ht="18" customHeight="1" x14ac:dyDescent="0.25">
      <c r="A13" s="52" t="s">
        <v>31</v>
      </c>
      <c r="B13" s="31">
        <v>1414</v>
      </c>
      <c r="C13" s="85">
        <f>'[19]2020-21'!$C15-'16'!C13</f>
        <v>1371</v>
      </c>
      <c r="D13" s="57">
        <f t="shared" si="0"/>
        <v>96.958981612446962</v>
      </c>
      <c r="E13" s="31">
        <v>604</v>
      </c>
      <c r="F13" s="85">
        <f>'[19]2020-21'!$G15-'16'!F13</f>
        <v>568</v>
      </c>
      <c r="G13" s="57">
        <f t="shared" si="1"/>
        <v>94.039735099337747</v>
      </c>
      <c r="H13" s="31">
        <v>484</v>
      </c>
      <c r="I13" s="85">
        <f>'[19]2020-21'!$O15-'16'!I13</f>
        <v>199</v>
      </c>
      <c r="J13" s="57">
        <f t="shared" si="2"/>
        <v>41.115702479338843</v>
      </c>
      <c r="K13" s="31">
        <v>25</v>
      </c>
      <c r="L13" s="85">
        <f>'[19]2020-21'!$AV15-'16'!L13</f>
        <v>27</v>
      </c>
      <c r="M13" s="57">
        <f t="shared" si="3"/>
        <v>108</v>
      </c>
      <c r="N13" s="89">
        <v>8</v>
      </c>
      <c r="O13" s="85">
        <f>'[19]2020-21'!$BJ15-'16'!O13</f>
        <v>38</v>
      </c>
      <c r="P13" s="57">
        <f t="shared" si="4"/>
        <v>475</v>
      </c>
      <c r="Q13" s="31">
        <v>536</v>
      </c>
      <c r="R13" s="46">
        <f>'[7]1'!$C16-'16'!R13</f>
        <v>508</v>
      </c>
      <c r="S13" s="57">
        <f t="shared" si="5"/>
        <v>94.776119402985074</v>
      </c>
      <c r="T13" s="46">
        <f>'[19]2020-21'!$DK15-'16'!T13</f>
        <v>179</v>
      </c>
      <c r="U13" s="31">
        <v>198</v>
      </c>
      <c r="V13" s="46">
        <f>'[19]2020-21'!$DO15-'16'!V13</f>
        <v>179</v>
      </c>
      <c r="W13" s="57">
        <f t="shared" si="6"/>
        <v>90.404040404040416</v>
      </c>
      <c r="X13" s="31">
        <v>168</v>
      </c>
      <c r="Y13" s="46">
        <f>'[19]2020-21'!$DS15-'16'!Y13</f>
        <v>158</v>
      </c>
      <c r="Z13" s="57">
        <f t="shared" si="7"/>
        <v>94.047619047619051</v>
      </c>
      <c r="AA13" s="29"/>
      <c r="AB13" s="32"/>
    </row>
    <row r="14" spans="1:30" s="33" customFormat="1" ht="18" customHeight="1" x14ac:dyDescent="0.25">
      <c r="A14" s="52" t="s">
        <v>32</v>
      </c>
      <c r="B14" s="31">
        <v>301</v>
      </c>
      <c r="C14" s="85">
        <f>'[19]2020-21'!$C16-'16'!C14</f>
        <v>308</v>
      </c>
      <c r="D14" s="57">
        <f t="shared" si="0"/>
        <v>102.32558139534885</v>
      </c>
      <c r="E14" s="31">
        <v>204</v>
      </c>
      <c r="F14" s="85">
        <f>'[19]2020-21'!$G16-'16'!F14</f>
        <v>229</v>
      </c>
      <c r="G14" s="57">
        <f t="shared" si="1"/>
        <v>112.25490196078431</v>
      </c>
      <c r="H14" s="31">
        <v>108</v>
      </c>
      <c r="I14" s="85">
        <f>'[19]2020-21'!$O16-'16'!I14</f>
        <v>78</v>
      </c>
      <c r="J14" s="57">
        <f t="shared" si="2"/>
        <v>72.222222222222214</v>
      </c>
      <c r="K14" s="31">
        <v>16</v>
      </c>
      <c r="L14" s="85">
        <f>'[19]2020-21'!$AV16-'16'!L14</f>
        <v>14</v>
      </c>
      <c r="M14" s="57">
        <f t="shared" si="3"/>
        <v>87.5</v>
      </c>
      <c r="N14" s="89">
        <v>43</v>
      </c>
      <c r="O14" s="85">
        <f>'[19]2020-21'!$BJ16-'16'!O14</f>
        <v>20</v>
      </c>
      <c r="P14" s="57">
        <f t="shared" si="4"/>
        <v>46.511627906976742</v>
      </c>
      <c r="Q14" s="31">
        <v>180</v>
      </c>
      <c r="R14" s="46">
        <f>'[7]1'!$C17-'16'!R14</f>
        <v>204</v>
      </c>
      <c r="S14" s="57">
        <f t="shared" si="5"/>
        <v>113.33333333333333</v>
      </c>
      <c r="T14" s="46">
        <f>'[19]2020-21'!$DK16-'16'!T14</f>
        <v>83</v>
      </c>
      <c r="U14" s="31">
        <v>57</v>
      </c>
      <c r="V14" s="46">
        <f>'[19]2020-21'!$DO16-'16'!V14</f>
        <v>83</v>
      </c>
      <c r="W14" s="57">
        <f t="shared" si="6"/>
        <v>145.61403508771932</v>
      </c>
      <c r="X14" s="31">
        <v>49</v>
      </c>
      <c r="Y14" s="46">
        <f>'[19]2020-21'!$DS16-'16'!Y14</f>
        <v>71</v>
      </c>
      <c r="Z14" s="57">
        <f t="shared" si="7"/>
        <v>144.89795918367346</v>
      </c>
      <c r="AA14" s="29"/>
      <c r="AB14" s="32"/>
    </row>
    <row r="15" spans="1:30" s="33" customFormat="1" ht="18" customHeight="1" x14ac:dyDescent="0.25">
      <c r="A15" s="52" t="s">
        <v>33</v>
      </c>
      <c r="B15" s="31">
        <v>1334</v>
      </c>
      <c r="C15" s="85">
        <f>'[19]2020-21'!$C17-'16'!C15</f>
        <v>1223</v>
      </c>
      <c r="D15" s="57">
        <f t="shared" si="0"/>
        <v>91.679160419790108</v>
      </c>
      <c r="E15" s="31">
        <v>647</v>
      </c>
      <c r="F15" s="85">
        <f>'[19]2020-21'!$G17-'16'!F15</f>
        <v>568</v>
      </c>
      <c r="G15" s="57">
        <f t="shared" si="1"/>
        <v>87.789799072642978</v>
      </c>
      <c r="H15" s="31">
        <v>316</v>
      </c>
      <c r="I15" s="85">
        <f>'[19]2020-21'!$O17-'16'!I15</f>
        <v>237</v>
      </c>
      <c r="J15" s="57">
        <f t="shared" si="2"/>
        <v>75</v>
      </c>
      <c r="K15" s="31">
        <v>22</v>
      </c>
      <c r="L15" s="85">
        <f>'[19]2020-21'!$AV17-'16'!L15</f>
        <v>58</v>
      </c>
      <c r="M15" s="57">
        <f t="shared" si="3"/>
        <v>263.63636363636363</v>
      </c>
      <c r="N15" s="89">
        <v>54</v>
      </c>
      <c r="O15" s="85">
        <f>'[19]2020-21'!$BJ17-'16'!O15</f>
        <v>58</v>
      </c>
      <c r="P15" s="57">
        <f t="shared" si="4"/>
        <v>107.40740740740742</v>
      </c>
      <c r="Q15" s="31">
        <v>584</v>
      </c>
      <c r="R15" s="46">
        <f>'[7]1'!$C18-'16'!R15</f>
        <v>525</v>
      </c>
      <c r="S15" s="57">
        <f t="shared" si="5"/>
        <v>89.897260273972606</v>
      </c>
      <c r="T15" s="46">
        <f>'[19]2020-21'!$DK17-'16'!T15</f>
        <v>148</v>
      </c>
      <c r="U15" s="31">
        <v>176</v>
      </c>
      <c r="V15" s="46">
        <f>'[19]2020-21'!$DO17-'16'!V15</f>
        <v>148</v>
      </c>
      <c r="W15" s="57">
        <f t="shared" si="6"/>
        <v>84.090909090909093</v>
      </c>
      <c r="X15" s="31">
        <v>143</v>
      </c>
      <c r="Y15" s="46">
        <f>'[19]2020-21'!$DS17-'16'!Y15</f>
        <v>133</v>
      </c>
      <c r="Z15" s="57">
        <f t="shared" si="7"/>
        <v>93.006993006993014</v>
      </c>
      <c r="AA15" s="29"/>
      <c r="AB15" s="32"/>
    </row>
    <row r="16" spans="1:30" s="33" customFormat="1" ht="18" customHeight="1" x14ac:dyDescent="0.25">
      <c r="A16" s="52" t="s">
        <v>34</v>
      </c>
      <c r="B16" s="31">
        <v>861</v>
      </c>
      <c r="C16" s="85">
        <f>'[19]2020-21'!$C18-'16'!C16</f>
        <v>790</v>
      </c>
      <c r="D16" s="57">
        <f t="shared" si="0"/>
        <v>91.753774680603954</v>
      </c>
      <c r="E16" s="31">
        <v>426</v>
      </c>
      <c r="F16" s="85">
        <f>'[19]2020-21'!$G18-'16'!F16</f>
        <v>363</v>
      </c>
      <c r="G16" s="57">
        <f t="shared" si="1"/>
        <v>85.211267605633793</v>
      </c>
      <c r="H16" s="31">
        <v>189</v>
      </c>
      <c r="I16" s="85">
        <f>'[19]2020-21'!$O18-'16'!I16</f>
        <v>148</v>
      </c>
      <c r="J16" s="57">
        <f t="shared" si="2"/>
        <v>78.306878306878303</v>
      </c>
      <c r="K16" s="31">
        <v>17</v>
      </c>
      <c r="L16" s="85">
        <f>'[19]2020-21'!$AV18-'16'!L16</f>
        <v>24</v>
      </c>
      <c r="M16" s="57">
        <f t="shared" si="3"/>
        <v>141.1764705882353</v>
      </c>
      <c r="N16" s="89">
        <v>19</v>
      </c>
      <c r="O16" s="85">
        <f>'[19]2020-21'!$BJ18-'16'!O16</f>
        <v>10</v>
      </c>
      <c r="P16" s="57">
        <f t="shared" si="4"/>
        <v>52.631578947368418</v>
      </c>
      <c r="Q16" s="31">
        <v>400</v>
      </c>
      <c r="R16" s="46">
        <f>'[7]1'!$C19-'16'!R16</f>
        <v>359</v>
      </c>
      <c r="S16" s="57">
        <f t="shared" si="5"/>
        <v>89.75</v>
      </c>
      <c r="T16" s="46">
        <f>'[19]2020-21'!$DK18-'16'!T16</f>
        <v>102</v>
      </c>
      <c r="U16" s="31">
        <v>140</v>
      </c>
      <c r="V16" s="46">
        <f>'[19]2020-21'!$DO18-'16'!V16</f>
        <v>102</v>
      </c>
      <c r="W16" s="57">
        <f t="shared" si="6"/>
        <v>72.857142857142847</v>
      </c>
      <c r="X16" s="31">
        <v>138</v>
      </c>
      <c r="Y16" s="46">
        <f>'[19]2020-21'!$DS18-'16'!Y16</f>
        <v>98</v>
      </c>
      <c r="Z16" s="57">
        <f t="shared" si="7"/>
        <v>71.014492753623188</v>
      </c>
      <c r="AA16" s="29"/>
      <c r="AB16" s="32"/>
    </row>
    <row r="17" spans="1:28" s="33" customFormat="1" ht="18" customHeight="1" x14ac:dyDescent="0.25">
      <c r="A17" s="52" t="s">
        <v>35</v>
      </c>
      <c r="B17" s="31">
        <v>1042</v>
      </c>
      <c r="C17" s="85">
        <f>'[19]2020-21'!$C19-'16'!C17</f>
        <v>1161</v>
      </c>
      <c r="D17" s="57">
        <f t="shared" si="0"/>
        <v>111.42034548944338</v>
      </c>
      <c r="E17" s="31">
        <v>653</v>
      </c>
      <c r="F17" s="85">
        <f>'[19]2020-21'!$G19-'16'!F17</f>
        <v>786</v>
      </c>
      <c r="G17" s="57">
        <f t="shared" si="1"/>
        <v>120.36753445635529</v>
      </c>
      <c r="H17" s="31">
        <v>332</v>
      </c>
      <c r="I17" s="85">
        <f>'[19]2020-21'!$O19-'16'!I17</f>
        <v>298</v>
      </c>
      <c r="J17" s="57">
        <f t="shared" si="2"/>
        <v>89.759036144578303</v>
      </c>
      <c r="K17" s="31">
        <v>30</v>
      </c>
      <c r="L17" s="85">
        <f>'[19]2020-21'!$AV19-'16'!L17</f>
        <v>34</v>
      </c>
      <c r="M17" s="57">
        <f t="shared" si="3"/>
        <v>113.33333333333333</v>
      </c>
      <c r="N17" s="89">
        <v>11</v>
      </c>
      <c r="O17" s="85">
        <f>'[19]2020-21'!$BJ19-'16'!O17</f>
        <v>16</v>
      </c>
      <c r="P17" s="57">
        <f t="shared" si="4"/>
        <v>145.45454545454547</v>
      </c>
      <c r="Q17" s="31">
        <v>587</v>
      </c>
      <c r="R17" s="46">
        <f>'[7]1'!$C20-'16'!R17</f>
        <v>681</v>
      </c>
      <c r="S17" s="57">
        <f t="shared" si="5"/>
        <v>116.01362862010221</v>
      </c>
      <c r="T17" s="46">
        <f>'[19]2020-21'!$DK19-'16'!T17</f>
        <v>237</v>
      </c>
      <c r="U17" s="31">
        <v>222</v>
      </c>
      <c r="V17" s="46">
        <f>'[19]2020-21'!$DO19-'16'!V17</f>
        <v>234</v>
      </c>
      <c r="W17" s="57">
        <f t="shared" si="6"/>
        <v>105.40540540540539</v>
      </c>
      <c r="X17" s="31">
        <v>200</v>
      </c>
      <c r="Y17" s="46">
        <f>'[19]2020-21'!$DS19-'16'!Y17</f>
        <v>216</v>
      </c>
      <c r="Z17" s="57">
        <f t="shared" si="7"/>
        <v>108</v>
      </c>
      <c r="AA17" s="29"/>
      <c r="AB17" s="32"/>
    </row>
    <row r="18" spans="1:28" s="33" customFormat="1" ht="18" customHeight="1" x14ac:dyDescent="0.25">
      <c r="A18" s="52" t="s">
        <v>36</v>
      </c>
      <c r="B18" s="31">
        <v>1362</v>
      </c>
      <c r="C18" s="85">
        <f>'[19]2020-21'!$C20-'16'!C18</f>
        <v>1241</v>
      </c>
      <c r="D18" s="57">
        <f t="shared" si="0"/>
        <v>91.116005873715125</v>
      </c>
      <c r="E18" s="31">
        <v>699</v>
      </c>
      <c r="F18" s="85">
        <f>'[19]2020-21'!$G20-'16'!F18</f>
        <v>631</v>
      </c>
      <c r="G18" s="57">
        <f t="shared" si="1"/>
        <v>90.271816881258943</v>
      </c>
      <c r="H18" s="31">
        <v>353</v>
      </c>
      <c r="I18" s="85">
        <f>'[19]2020-21'!$O20-'16'!I18</f>
        <v>285</v>
      </c>
      <c r="J18" s="57">
        <f t="shared" si="2"/>
        <v>80.736543909348441</v>
      </c>
      <c r="K18" s="31">
        <v>17</v>
      </c>
      <c r="L18" s="85">
        <f>'[19]2020-21'!$AV20-'16'!L18</f>
        <v>23</v>
      </c>
      <c r="M18" s="57">
        <f t="shared" si="3"/>
        <v>135.29411764705884</v>
      </c>
      <c r="N18" s="89">
        <v>17</v>
      </c>
      <c r="O18" s="85">
        <f>'[19]2020-21'!$BJ20-'16'!O18</f>
        <v>23</v>
      </c>
      <c r="P18" s="57">
        <f t="shared" si="4"/>
        <v>135.29411764705884</v>
      </c>
      <c r="Q18" s="31">
        <v>648</v>
      </c>
      <c r="R18" s="46">
        <f>'[7]1'!$C21-'16'!R18</f>
        <v>571</v>
      </c>
      <c r="S18" s="57">
        <f t="shared" si="5"/>
        <v>88.117283950617292</v>
      </c>
      <c r="T18" s="46">
        <f>'[19]2020-21'!$DK20-'16'!T18</f>
        <v>169</v>
      </c>
      <c r="U18" s="31">
        <v>234</v>
      </c>
      <c r="V18" s="46">
        <f>'[19]2020-21'!$DO20-'16'!V18</f>
        <v>168</v>
      </c>
      <c r="W18" s="57">
        <f t="shared" si="6"/>
        <v>71.794871794871796</v>
      </c>
      <c r="X18" s="31">
        <v>191</v>
      </c>
      <c r="Y18" s="46">
        <f>'[19]2020-21'!$DS20-'16'!Y18</f>
        <v>144</v>
      </c>
      <c r="Z18" s="57">
        <f t="shared" si="7"/>
        <v>75.392670157068068</v>
      </c>
      <c r="AA18" s="29"/>
      <c r="AB18" s="32"/>
    </row>
    <row r="19" spans="1:28" s="33" customFormat="1" ht="18" customHeight="1" x14ac:dyDescent="0.25">
      <c r="A19" s="52" t="s">
        <v>37</v>
      </c>
      <c r="B19" s="31">
        <v>2296</v>
      </c>
      <c r="C19" s="85">
        <f>'[19]2020-21'!$C21-'16'!C19</f>
        <v>2164</v>
      </c>
      <c r="D19" s="57">
        <f t="shared" si="0"/>
        <v>94.250871080139376</v>
      </c>
      <c r="E19" s="31">
        <v>996</v>
      </c>
      <c r="F19" s="85">
        <f>'[19]2020-21'!$G21-'16'!F19</f>
        <v>970</v>
      </c>
      <c r="G19" s="57">
        <f t="shared" si="1"/>
        <v>97.389558232931734</v>
      </c>
      <c r="H19" s="31">
        <v>487</v>
      </c>
      <c r="I19" s="85">
        <f>'[19]2020-21'!$O21-'16'!I19</f>
        <v>443</v>
      </c>
      <c r="J19" s="57">
        <f t="shared" si="2"/>
        <v>90.965092402464066</v>
      </c>
      <c r="K19" s="31">
        <v>26</v>
      </c>
      <c r="L19" s="85">
        <f>'[19]2020-21'!$AV21-'16'!L19</f>
        <v>28</v>
      </c>
      <c r="M19" s="57">
        <f t="shared" si="3"/>
        <v>107.69230769230769</v>
      </c>
      <c r="N19" s="89">
        <v>5</v>
      </c>
      <c r="O19" s="85">
        <f>'[19]2020-21'!$BJ21-'16'!O19</f>
        <v>27</v>
      </c>
      <c r="P19" s="57">
        <f t="shared" si="4"/>
        <v>540</v>
      </c>
      <c r="Q19" s="31">
        <v>925</v>
      </c>
      <c r="R19" s="46">
        <f>'[7]1'!$C22-'16'!R19</f>
        <v>927</v>
      </c>
      <c r="S19" s="57">
        <f t="shared" si="5"/>
        <v>100.21621621621621</v>
      </c>
      <c r="T19" s="46">
        <f>'[19]2020-21'!$DK21-'16'!T19</f>
        <v>279</v>
      </c>
      <c r="U19" s="31">
        <v>392</v>
      </c>
      <c r="V19" s="46">
        <f>'[19]2020-21'!$DO21-'16'!V19</f>
        <v>272</v>
      </c>
      <c r="W19" s="57">
        <f t="shared" si="6"/>
        <v>69.387755102040813</v>
      </c>
      <c r="X19" s="31">
        <v>355</v>
      </c>
      <c r="Y19" s="46">
        <f>'[19]2020-21'!$DS21-'16'!Y19</f>
        <v>255</v>
      </c>
      <c r="Z19" s="57">
        <f t="shared" si="7"/>
        <v>71.83098591549296</v>
      </c>
      <c r="AA19" s="29"/>
      <c r="AB19" s="32"/>
    </row>
    <row r="20" spans="1:28" s="33" customFormat="1" ht="18" customHeight="1" x14ac:dyDescent="0.25">
      <c r="A20" s="52" t="s">
        <v>38</v>
      </c>
      <c r="B20" s="31">
        <v>85</v>
      </c>
      <c r="C20" s="85">
        <f>'[19]2020-21'!$C22-'16'!C20</f>
        <v>75</v>
      </c>
      <c r="D20" s="57">
        <f t="shared" si="0"/>
        <v>88.235294117647058</v>
      </c>
      <c r="E20" s="31">
        <v>35</v>
      </c>
      <c r="F20" s="85">
        <f>'[19]2020-21'!$G22-'16'!F20</f>
        <v>24</v>
      </c>
      <c r="G20" s="57">
        <f t="shared" si="1"/>
        <v>68.571428571428569</v>
      </c>
      <c r="H20" s="31">
        <v>63</v>
      </c>
      <c r="I20" s="85">
        <f>'[19]2020-21'!$O22-'16'!I20</f>
        <v>30</v>
      </c>
      <c r="J20" s="57">
        <f t="shared" si="2"/>
        <v>47.619047619047613</v>
      </c>
      <c r="K20" s="31">
        <v>1</v>
      </c>
      <c r="L20" s="85">
        <f>'[19]2020-21'!$AV22-'16'!L20</f>
        <v>0</v>
      </c>
      <c r="M20" s="57">
        <f t="shared" si="3"/>
        <v>0</v>
      </c>
      <c r="N20" s="89">
        <v>8</v>
      </c>
      <c r="O20" s="85">
        <f>'[19]2020-21'!$BJ22-'16'!O20</f>
        <v>2</v>
      </c>
      <c r="P20" s="57">
        <f t="shared" si="4"/>
        <v>25</v>
      </c>
      <c r="Q20" s="31">
        <v>29</v>
      </c>
      <c r="R20" s="46">
        <f>'[7]1'!$C23-'16'!R20</f>
        <v>23</v>
      </c>
      <c r="S20" s="57">
        <f t="shared" si="5"/>
        <v>79.310344827586206</v>
      </c>
      <c r="T20" s="46">
        <f>'[19]2020-21'!$DK22-'16'!T20</f>
        <v>10</v>
      </c>
      <c r="U20" s="31">
        <v>5</v>
      </c>
      <c r="V20" s="46">
        <f>'[19]2020-21'!$DO22-'16'!V20</f>
        <v>9</v>
      </c>
      <c r="W20" s="57">
        <f t="shared" si="6"/>
        <v>180</v>
      </c>
      <c r="X20" s="31">
        <v>5</v>
      </c>
      <c r="Y20" s="46">
        <f>'[19]2020-21'!$DS22-'16'!Y20</f>
        <v>5</v>
      </c>
      <c r="Z20" s="57">
        <f t="shared" si="7"/>
        <v>100</v>
      </c>
      <c r="AA20" s="29"/>
      <c r="AB20" s="32"/>
    </row>
    <row r="21" spans="1:28" s="33" customFormat="1" ht="18" customHeight="1" x14ac:dyDescent="0.25">
      <c r="A21" s="52" t="s">
        <v>39</v>
      </c>
      <c r="B21" s="31">
        <v>1113</v>
      </c>
      <c r="C21" s="85">
        <f>'[19]2020-21'!$C23-'16'!C21</f>
        <v>906</v>
      </c>
      <c r="D21" s="57">
        <f t="shared" si="0"/>
        <v>81.401617250673851</v>
      </c>
      <c r="E21" s="31">
        <v>623</v>
      </c>
      <c r="F21" s="85">
        <f>'[19]2020-21'!$G23-'16'!F21</f>
        <v>569</v>
      </c>
      <c r="G21" s="57">
        <f t="shared" si="1"/>
        <v>91.332263242375603</v>
      </c>
      <c r="H21" s="31">
        <v>444</v>
      </c>
      <c r="I21" s="85">
        <f>'[19]2020-21'!$O23-'16'!I21</f>
        <v>302</v>
      </c>
      <c r="J21" s="57">
        <f t="shared" si="2"/>
        <v>68.018018018018026</v>
      </c>
      <c r="K21" s="31">
        <v>25</v>
      </c>
      <c r="L21" s="85">
        <f>'[19]2020-21'!$AV23-'16'!L21</f>
        <v>25</v>
      </c>
      <c r="M21" s="57">
        <f t="shared" si="3"/>
        <v>100</v>
      </c>
      <c r="N21" s="89">
        <v>71</v>
      </c>
      <c r="O21" s="85">
        <f>'[19]2020-21'!$BJ23-'16'!O21</f>
        <v>27</v>
      </c>
      <c r="P21" s="57">
        <f t="shared" si="4"/>
        <v>38.028169014084504</v>
      </c>
      <c r="Q21" s="31">
        <v>486</v>
      </c>
      <c r="R21" s="46">
        <f>'[7]1'!$C24-'16'!R21</f>
        <v>483</v>
      </c>
      <c r="S21" s="57">
        <f t="shared" si="5"/>
        <v>99.382716049382708</v>
      </c>
      <c r="T21" s="46">
        <f>'[19]2020-21'!$DK23-'16'!T21</f>
        <v>139</v>
      </c>
      <c r="U21" s="31">
        <v>186</v>
      </c>
      <c r="V21" s="46">
        <f>'[19]2020-21'!$DO23-'16'!V21</f>
        <v>122</v>
      </c>
      <c r="W21" s="57">
        <f t="shared" si="6"/>
        <v>65.591397849462368</v>
      </c>
      <c r="X21" s="31">
        <v>155</v>
      </c>
      <c r="Y21" s="46">
        <f>'[19]2020-21'!$DS23-'16'!Y21</f>
        <v>98</v>
      </c>
      <c r="Z21" s="57">
        <f t="shared" si="7"/>
        <v>63.225806451612897</v>
      </c>
      <c r="AA21" s="29"/>
      <c r="AB21" s="32"/>
    </row>
    <row r="22" spans="1:28" s="33" customFormat="1" ht="18" customHeight="1" x14ac:dyDescent="0.25">
      <c r="A22" s="52" t="s">
        <v>40</v>
      </c>
      <c r="B22" s="31">
        <v>663</v>
      </c>
      <c r="C22" s="85">
        <f>'[19]2020-21'!$C24-'16'!C22</f>
        <v>563</v>
      </c>
      <c r="D22" s="57">
        <f t="shared" si="0"/>
        <v>84.917043740573149</v>
      </c>
      <c r="E22" s="31">
        <v>586</v>
      </c>
      <c r="F22" s="85">
        <f>'[19]2020-21'!$G24-'16'!F22</f>
        <v>536</v>
      </c>
      <c r="G22" s="57">
        <f t="shared" si="1"/>
        <v>91.467576791808867</v>
      </c>
      <c r="H22" s="31">
        <v>232</v>
      </c>
      <c r="I22" s="85">
        <f>'[19]2020-21'!$O24-'16'!I22</f>
        <v>205</v>
      </c>
      <c r="J22" s="57">
        <f t="shared" si="2"/>
        <v>88.362068965517238</v>
      </c>
      <c r="K22" s="31">
        <v>25</v>
      </c>
      <c r="L22" s="85">
        <f>'[19]2020-21'!$AV24-'16'!L22</f>
        <v>28</v>
      </c>
      <c r="M22" s="57">
        <f t="shared" si="3"/>
        <v>112.00000000000001</v>
      </c>
      <c r="N22" s="89">
        <v>14</v>
      </c>
      <c r="O22" s="85">
        <f>'[19]2020-21'!$BJ24-'16'!O22</f>
        <v>1</v>
      </c>
      <c r="P22" s="57">
        <f t="shared" si="4"/>
        <v>7.1428571428571423</v>
      </c>
      <c r="Q22" s="31">
        <v>521</v>
      </c>
      <c r="R22" s="46">
        <f>'[7]1'!$C25-'16'!R22</f>
        <v>534</v>
      </c>
      <c r="S22" s="57">
        <f t="shared" si="5"/>
        <v>102.49520153550864</v>
      </c>
      <c r="T22" s="46">
        <f>'[19]2020-21'!$DK24-'16'!T22</f>
        <v>129</v>
      </c>
      <c r="U22" s="31">
        <v>201</v>
      </c>
      <c r="V22" s="46">
        <f>'[19]2020-21'!$DO24-'16'!V22</f>
        <v>128</v>
      </c>
      <c r="W22" s="57">
        <f t="shared" si="6"/>
        <v>63.681592039800996</v>
      </c>
      <c r="X22" s="31">
        <v>169</v>
      </c>
      <c r="Y22" s="46">
        <f>'[19]2020-21'!$DS24-'16'!Y22</f>
        <v>117</v>
      </c>
      <c r="Z22" s="57">
        <f t="shared" si="7"/>
        <v>69.230769230769226</v>
      </c>
      <c r="AA22" s="29"/>
      <c r="AB22" s="32"/>
    </row>
    <row r="23" spans="1:28" s="33" customFormat="1" ht="18" customHeight="1" x14ac:dyDescent="0.25">
      <c r="A23" s="52" t="s">
        <v>41</v>
      </c>
      <c r="B23" s="31">
        <v>780</v>
      </c>
      <c r="C23" s="85">
        <f>'[19]2020-21'!$C25-'16'!C23</f>
        <v>759</v>
      </c>
      <c r="D23" s="57">
        <f t="shared" si="0"/>
        <v>97.307692307692307</v>
      </c>
      <c r="E23" s="31">
        <v>519</v>
      </c>
      <c r="F23" s="85">
        <f>'[19]2020-21'!$G25-'16'!F23</f>
        <v>514</v>
      </c>
      <c r="G23" s="57">
        <f t="shared" si="1"/>
        <v>99.036608863198467</v>
      </c>
      <c r="H23" s="31">
        <v>163</v>
      </c>
      <c r="I23" s="85">
        <f>'[19]2020-21'!$O25-'16'!I23</f>
        <v>131</v>
      </c>
      <c r="J23" s="57">
        <f t="shared" si="2"/>
        <v>80.368098159509202</v>
      </c>
      <c r="K23" s="31">
        <v>5</v>
      </c>
      <c r="L23" s="85">
        <f>'[19]2020-21'!$AV25-'16'!L23</f>
        <v>9</v>
      </c>
      <c r="M23" s="57">
        <f t="shared" si="3"/>
        <v>180</v>
      </c>
      <c r="N23" s="89">
        <v>9</v>
      </c>
      <c r="O23" s="85">
        <f>'[19]2020-21'!$BJ25-'16'!O23</f>
        <v>15</v>
      </c>
      <c r="P23" s="57">
        <f t="shared" si="4"/>
        <v>166.66666666666669</v>
      </c>
      <c r="Q23" s="31">
        <v>435</v>
      </c>
      <c r="R23" s="46">
        <f>'[7]1'!$C26-'16'!R23</f>
        <v>419</v>
      </c>
      <c r="S23" s="57">
        <f t="shared" si="5"/>
        <v>96.321839080459768</v>
      </c>
      <c r="T23" s="46">
        <f>'[19]2020-21'!$DK25-'16'!T23</f>
        <v>209</v>
      </c>
      <c r="U23" s="31">
        <v>215</v>
      </c>
      <c r="V23" s="46">
        <f>'[19]2020-21'!$DO25-'16'!V23</f>
        <v>209</v>
      </c>
      <c r="W23" s="57">
        <f t="shared" si="6"/>
        <v>97.20930232558139</v>
      </c>
      <c r="X23" s="31">
        <v>179</v>
      </c>
      <c r="Y23" s="46">
        <f>'[19]2020-21'!$DS25-'16'!Y23</f>
        <v>146</v>
      </c>
      <c r="Z23" s="57">
        <f t="shared" si="7"/>
        <v>81.564245810055866</v>
      </c>
      <c r="AA23" s="29"/>
      <c r="AB23" s="32"/>
    </row>
    <row r="24" spans="1:28" s="33" customFormat="1" ht="18" customHeight="1" x14ac:dyDescent="0.25">
      <c r="A24" s="52" t="s">
        <v>42</v>
      </c>
      <c r="B24" s="31">
        <v>641</v>
      </c>
      <c r="C24" s="85">
        <f>'[19]2020-21'!$C26-'16'!C24</f>
        <v>631</v>
      </c>
      <c r="D24" s="57">
        <f t="shared" si="0"/>
        <v>98.439937597503899</v>
      </c>
      <c r="E24" s="31">
        <v>367</v>
      </c>
      <c r="F24" s="85">
        <f>'[19]2020-21'!$G26-'16'!F24</f>
        <v>382</v>
      </c>
      <c r="G24" s="57">
        <f t="shared" si="1"/>
        <v>104.08719346049047</v>
      </c>
      <c r="H24" s="31">
        <v>143</v>
      </c>
      <c r="I24" s="85">
        <f>'[19]2020-21'!$O26-'16'!I24</f>
        <v>128</v>
      </c>
      <c r="J24" s="57">
        <f t="shared" si="2"/>
        <v>89.510489510489506</v>
      </c>
      <c r="K24" s="31">
        <v>14</v>
      </c>
      <c r="L24" s="85">
        <f>'[19]2020-21'!$AV26-'16'!L24</f>
        <v>13</v>
      </c>
      <c r="M24" s="57">
        <f t="shared" si="3"/>
        <v>92.857142857142861</v>
      </c>
      <c r="N24" s="89">
        <v>29</v>
      </c>
      <c r="O24" s="85">
        <f>'[19]2020-21'!$BJ26-'16'!O24</f>
        <v>52</v>
      </c>
      <c r="P24" s="57">
        <f t="shared" si="4"/>
        <v>179.31034482758622</v>
      </c>
      <c r="Q24" s="31">
        <v>325</v>
      </c>
      <c r="R24" s="46">
        <f>'[7]1'!$C27-'16'!R24</f>
        <v>335</v>
      </c>
      <c r="S24" s="57">
        <f t="shared" si="5"/>
        <v>103.07692307692307</v>
      </c>
      <c r="T24" s="46">
        <f>'[19]2020-21'!$DK26-'16'!T24</f>
        <v>141</v>
      </c>
      <c r="U24" s="31">
        <v>134</v>
      </c>
      <c r="V24" s="46">
        <f>'[19]2020-21'!$DO26-'16'!V24</f>
        <v>140</v>
      </c>
      <c r="W24" s="57">
        <f t="shared" si="6"/>
        <v>104.4776119402985</v>
      </c>
      <c r="X24" s="31">
        <v>107</v>
      </c>
      <c r="Y24" s="46">
        <f>'[19]2020-21'!$DS26-'16'!Y24</f>
        <v>111</v>
      </c>
      <c r="Z24" s="57">
        <f t="shared" si="7"/>
        <v>103.73831775700934</v>
      </c>
      <c r="AA24" s="29"/>
      <c r="AB24" s="32"/>
    </row>
    <row r="25" spans="1:28" s="33" customFormat="1" ht="18" customHeight="1" x14ac:dyDescent="0.25">
      <c r="A25" s="53" t="s">
        <v>43</v>
      </c>
      <c r="B25" s="31">
        <v>1046</v>
      </c>
      <c r="C25" s="85">
        <f>'[19]2020-21'!$C27-'16'!C25</f>
        <v>887</v>
      </c>
      <c r="D25" s="57">
        <f t="shared" si="0"/>
        <v>84.799235181644363</v>
      </c>
      <c r="E25" s="31">
        <v>677</v>
      </c>
      <c r="F25" s="85">
        <f>'[19]2020-21'!$G27-'16'!F25</f>
        <v>521</v>
      </c>
      <c r="G25" s="57">
        <f t="shared" si="1"/>
        <v>76.957163958641061</v>
      </c>
      <c r="H25" s="31">
        <v>271</v>
      </c>
      <c r="I25" s="85">
        <f>'[19]2020-21'!$O27-'16'!I25</f>
        <v>201</v>
      </c>
      <c r="J25" s="57">
        <f t="shared" si="2"/>
        <v>74.169741697416967</v>
      </c>
      <c r="K25" s="31">
        <v>31</v>
      </c>
      <c r="L25" s="85">
        <f>'[19]2020-21'!$AV27-'16'!L25</f>
        <v>30</v>
      </c>
      <c r="M25" s="57">
        <f t="shared" si="3"/>
        <v>96.774193548387103</v>
      </c>
      <c r="N25" s="89">
        <v>45</v>
      </c>
      <c r="O25" s="85">
        <f>'[19]2020-21'!$BJ27-'16'!O25</f>
        <v>69</v>
      </c>
      <c r="P25" s="57">
        <f t="shared" si="4"/>
        <v>153.33333333333334</v>
      </c>
      <c r="Q25" s="31">
        <v>570</v>
      </c>
      <c r="R25" s="46">
        <f>'[7]1'!$C28-'16'!R25</f>
        <v>484</v>
      </c>
      <c r="S25" s="57">
        <f t="shared" si="5"/>
        <v>84.912280701754383</v>
      </c>
      <c r="T25" s="46">
        <f>'[19]2020-21'!$DK27-'16'!T25</f>
        <v>132</v>
      </c>
      <c r="U25" s="31">
        <v>212</v>
      </c>
      <c r="V25" s="46">
        <f>'[19]2020-21'!$DO27-'16'!V25</f>
        <v>119</v>
      </c>
      <c r="W25" s="57">
        <f t="shared" si="6"/>
        <v>56.132075471698116</v>
      </c>
      <c r="X25" s="31">
        <v>198</v>
      </c>
      <c r="Y25" s="46">
        <f>'[19]2020-21'!$DS27-'16'!Y25</f>
        <v>99</v>
      </c>
      <c r="Z25" s="57">
        <f t="shared" si="7"/>
        <v>50</v>
      </c>
      <c r="AA25" s="29"/>
      <c r="AB25" s="32"/>
    </row>
    <row r="26" spans="1:28" s="33" customFormat="1" ht="18" customHeight="1" x14ac:dyDescent="0.25">
      <c r="A26" s="52" t="s">
        <v>44</v>
      </c>
      <c r="B26" s="31">
        <v>23325</v>
      </c>
      <c r="C26" s="85">
        <f>'[19]2020-21'!$C28-'16'!C26</f>
        <v>21564</v>
      </c>
      <c r="D26" s="57">
        <f t="shared" si="0"/>
        <v>92.450160771704176</v>
      </c>
      <c r="E26" s="31">
        <v>8354</v>
      </c>
      <c r="F26" s="85">
        <f>'[19]2020-21'!$G28-'16'!F26</f>
        <v>7903</v>
      </c>
      <c r="G26" s="57">
        <f t="shared" si="1"/>
        <v>94.601388556380172</v>
      </c>
      <c r="H26" s="31">
        <v>3633</v>
      </c>
      <c r="I26" s="85">
        <f>'[19]2020-21'!$O28-'16'!I26</f>
        <v>2541</v>
      </c>
      <c r="J26" s="57">
        <f t="shared" si="2"/>
        <v>69.942196531791907</v>
      </c>
      <c r="K26" s="31">
        <v>253</v>
      </c>
      <c r="L26" s="85">
        <f>'[19]2020-21'!$AV28-'16'!L26</f>
        <v>386</v>
      </c>
      <c r="M26" s="57">
        <f t="shared" si="3"/>
        <v>152.56916996047431</v>
      </c>
      <c r="N26" s="89">
        <v>217</v>
      </c>
      <c r="O26" s="85">
        <f>'[19]2020-21'!$BJ28-'16'!O26</f>
        <v>99</v>
      </c>
      <c r="P26" s="57">
        <f t="shared" si="4"/>
        <v>45.622119815668206</v>
      </c>
      <c r="Q26" s="31">
        <v>6243</v>
      </c>
      <c r="R26" s="46">
        <f>'[7]1'!$C29-'16'!R26</f>
        <v>6166</v>
      </c>
      <c r="S26" s="57">
        <f t="shared" si="5"/>
        <v>98.766618612846386</v>
      </c>
      <c r="T26" s="46">
        <f>'[19]2020-21'!$DK28-'16'!T26</f>
        <v>2167</v>
      </c>
      <c r="U26" s="31">
        <v>2978</v>
      </c>
      <c r="V26" s="46">
        <f>'[19]2020-21'!$DO28-'16'!V26</f>
        <v>2013</v>
      </c>
      <c r="W26" s="57">
        <f t="shared" si="6"/>
        <v>67.595701813297509</v>
      </c>
      <c r="X26" s="31">
        <v>2507</v>
      </c>
      <c r="Y26" s="46">
        <f>'[19]2020-21'!$DS28-'16'!Y26</f>
        <v>1564</v>
      </c>
      <c r="Z26" s="57">
        <f t="shared" si="7"/>
        <v>62.385321100917437</v>
      </c>
      <c r="AA26" s="29"/>
      <c r="AB26" s="32"/>
    </row>
    <row r="27" spans="1:28" s="33" customFormat="1" ht="18" customHeight="1" x14ac:dyDescent="0.25">
      <c r="A27" s="52" t="s">
        <v>45</v>
      </c>
      <c r="B27" s="31">
        <v>7870</v>
      </c>
      <c r="C27" s="85">
        <f>'[19]2020-21'!$C29-'16'!C27</f>
        <v>7070</v>
      </c>
      <c r="D27" s="57">
        <f t="shared" si="0"/>
        <v>89.834815756035582</v>
      </c>
      <c r="E27" s="31">
        <v>2409</v>
      </c>
      <c r="F27" s="85">
        <f>'[19]2020-21'!$G29-'16'!F27</f>
        <v>2142</v>
      </c>
      <c r="G27" s="57">
        <f t="shared" si="1"/>
        <v>88.916562889165633</v>
      </c>
      <c r="H27" s="31">
        <v>1380</v>
      </c>
      <c r="I27" s="85">
        <f>'[19]2020-21'!$O29-'16'!I27</f>
        <v>838</v>
      </c>
      <c r="J27" s="57">
        <f t="shared" si="2"/>
        <v>60.724637681159422</v>
      </c>
      <c r="K27" s="31">
        <v>211</v>
      </c>
      <c r="L27" s="85">
        <f>'[19]2020-21'!$AV29-'16'!L27</f>
        <v>183</v>
      </c>
      <c r="M27" s="57">
        <f t="shared" si="3"/>
        <v>86.729857819905206</v>
      </c>
      <c r="N27" s="89">
        <v>118</v>
      </c>
      <c r="O27" s="85">
        <f>'[19]2020-21'!$BJ29-'16'!O27</f>
        <v>127</v>
      </c>
      <c r="P27" s="57">
        <f t="shared" si="4"/>
        <v>107.62711864406779</v>
      </c>
      <c r="Q27" s="31">
        <v>2275</v>
      </c>
      <c r="R27" s="46">
        <f>'[7]1'!$C30-'16'!R27</f>
        <v>2066</v>
      </c>
      <c r="S27" s="57">
        <f t="shared" si="5"/>
        <v>90.813186813186803</v>
      </c>
      <c r="T27" s="46">
        <f>'[19]2020-21'!$DK29-'16'!T27</f>
        <v>505</v>
      </c>
      <c r="U27" s="31">
        <v>775</v>
      </c>
      <c r="V27" s="46">
        <f>'[19]2020-21'!$DO29-'16'!V27</f>
        <v>504</v>
      </c>
      <c r="W27" s="57">
        <f t="shared" si="6"/>
        <v>65.032258064516128</v>
      </c>
      <c r="X27" s="31">
        <v>695</v>
      </c>
      <c r="Y27" s="46">
        <f>'[19]2020-21'!$DS29-'16'!Y27</f>
        <v>441</v>
      </c>
      <c r="Z27" s="57">
        <f t="shared" si="7"/>
        <v>63.453237410071935</v>
      </c>
      <c r="AA27" s="29"/>
      <c r="AB27" s="32"/>
    </row>
    <row r="28" spans="1:28" s="33" customFormat="1" ht="18" customHeight="1" x14ac:dyDescent="0.25">
      <c r="A28" s="54" t="s">
        <v>46</v>
      </c>
      <c r="B28" s="31">
        <v>5991</v>
      </c>
      <c r="C28" s="85">
        <f>'[19]2020-21'!$C30-'16'!C28</f>
        <v>5228</v>
      </c>
      <c r="D28" s="57">
        <f t="shared" si="0"/>
        <v>87.264229677850111</v>
      </c>
      <c r="E28" s="31">
        <v>2399</v>
      </c>
      <c r="F28" s="85">
        <f>'[19]2020-21'!$G30-'16'!F28</f>
        <v>2051</v>
      </c>
      <c r="G28" s="57">
        <f t="shared" si="1"/>
        <v>85.493955814922884</v>
      </c>
      <c r="H28" s="31">
        <v>1395</v>
      </c>
      <c r="I28" s="85">
        <f>'[19]2020-21'!$O30-'16'!I28</f>
        <v>908</v>
      </c>
      <c r="J28" s="57">
        <f t="shared" si="2"/>
        <v>65.089605734767019</v>
      </c>
      <c r="K28" s="31">
        <v>146</v>
      </c>
      <c r="L28" s="85">
        <f>'[19]2020-21'!$AV30-'16'!L28</f>
        <v>150</v>
      </c>
      <c r="M28" s="57">
        <f t="shared" si="3"/>
        <v>102.73972602739727</v>
      </c>
      <c r="N28" s="89">
        <v>94</v>
      </c>
      <c r="O28" s="85">
        <f>'[19]2020-21'!$BJ30-'16'!O28</f>
        <v>77</v>
      </c>
      <c r="P28" s="57">
        <f t="shared" si="4"/>
        <v>81.914893617021278</v>
      </c>
      <c r="Q28" s="31">
        <v>2260</v>
      </c>
      <c r="R28" s="46">
        <f>'[7]1'!$C31-'16'!R28</f>
        <v>2000</v>
      </c>
      <c r="S28" s="57">
        <f t="shared" si="5"/>
        <v>88.495575221238937</v>
      </c>
      <c r="T28" s="46">
        <f>'[19]2020-21'!$DK30-'16'!T28</f>
        <v>531</v>
      </c>
      <c r="U28" s="31">
        <v>700</v>
      </c>
      <c r="V28" s="46">
        <f>'[19]2020-21'!$DO30-'16'!V28</f>
        <v>526</v>
      </c>
      <c r="W28" s="57">
        <f t="shared" si="6"/>
        <v>75.142857142857139</v>
      </c>
      <c r="X28" s="31">
        <v>607</v>
      </c>
      <c r="Y28" s="46">
        <f>'[19]2020-21'!$DS30-'16'!Y28</f>
        <v>451</v>
      </c>
      <c r="Z28" s="57">
        <f t="shared" si="7"/>
        <v>74.299835255354196</v>
      </c>
      <c r="AA28" s="29"/>
      <c r="AB28" s="32"/>
    </row>
    <row r="29" spans="1:28" ht="46.5" customHeight="1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106" t="s">
        <v>77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8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8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8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1:23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1:23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1:23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1:23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1:23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1:23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1:23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1:23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1:23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1:23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1:23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1:23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1:23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1:23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1:23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1:23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1:23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1:23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1:23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1:23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1:23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1:23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1:23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1:23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1:23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1:23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1:23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1:23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1:23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1:23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1:23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1:23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1:23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1:23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1:23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1:23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1:23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1:23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1:23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1:23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1:23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1:23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1:23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1:23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1:23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1:23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1:23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1:23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1:23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1:23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1:23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1:23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</sheetData>
  <mergeCells count="39">
    <mergeCell ref="B1:M1"/>
    <mergeCell ref="X4:X5"/>
    <mergeCell ref="Y4:Y5"/>
    <mergeCell ref="Z4:Z5"/>
    <mergeCell ref="T4:T5"/>
    <mergeCell ref="U4:U5"/>
    <mergeCell ref="V4:V5"/>
    <mergeCell ref="W4:W5"/>
    <mergeCell ref="M4:M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29:Z29"/>
    <mergeCell ref="V1:W1"/>
    <mergeCell ref="V2:W2"/>
    <mergeCell ref="X2:Y2"/>
    <mergeCell ref="N3:P3"/>
    <mergeCell ref="Q3:S3"/>
    <mergeCell ref="U3:W3"/>
    <mergeCell ref="X3:Z3"/>
    <mergeCell ref="S4:S5"/>
    <mergeCell ref="N4:N5"/>
    <mergeCell ref="O4:O5"/>
    <mergeCell ref="P4:P5"/>
    <mergeCell ref="Q4:Q5"/>
    <mergeCell ref="R4:R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4"/>
  <sheetViews>
    <sheetView view="pageBreakPreview" zoomScale="87" zoomScaleNormal="75" zoomScaleSheetLayoutView="87" workbookViewId="0">
      <pane xSplit="1" ySplit="6" topLeftCell="M7" activePane="bottomRight" state="frozen"/>
      <selection activeCell="E12" sqref="E12"/>
      <selection pane="topRight" activeCell="E12" sqref="E12"/>
      <selection pane="bottomLeft" activeCell="E12" sqref="E12"/>
      <selection pane="bottomRight" activeCell="O1" sqref="O1"/>
    </sheetView>
  </sheetViews>
  <sheetFormatPr defaultRowHeight="14.25" x14ac:dyDescent="0.2"/>
  <cols>
    <col min="1" max="1" width="29.140625" style="37" customWidth="1"/>
    <col min="2" max="2" width="11" style="37" customWidth="1"/>
    <col min="3" max="3" width="9.85546875" style="37" customWidth="1"/>
    <col min="4" max="4" width="8.28515625" style="37" customWidth="1"/>
    <col min="5" max="5" width="10.140625" style="37" customWidth="1"/>
    <col min="6" max="6" width="9.5703125" style="37" customWidth="1"/>
    <col min="7" max="7" width="7.42578125" style="37" customWidth="1"/>
    <col min="8" max="8" width="10" style="37" customWidth="1"/>
    <col min="9" max="9" width="9.140625" style="37" customWidth="1"/>
    <col min="10" max="10" width="7.42578125" style="37" customWidth="1"/>
    <col min="11" max="12" width="9.42578125" style="37" customWidth="1"/>
    <col min="13" max="13" width="9" style="37" customWidth="1"/>
    <col min="14" max="14" width="8.5703125" style="37" customWidth="1"/>
    <col min="15" max="15" width="8.140625" style="37" customWidth="1"/>
    <col min="16" max="16" width="7.42578125" style="37" customWidth="1"/>
    <col min="17" max="17" width="8.5703125" style="37" customWidth="1"/>
    <col min="18" max="18" width="8.85546875" style="37" customWidth="1"/>
    <col min="19" max="19" width="7.28515625" style="37" customWidth="1"/>
    <col min="20" max="20" width="12.5703125" style="37" customWidth="1"/>
    <col min="21" max="21" width="8.28515625" style="37" customWidth="1"/>
    <col min="22" max="22" width="8.42578125" style="37" customWidth="1"/>
    <col min="23" max="23" width="8.28515625" style="37" customWidth="1"/>
    <col min="24" max="24" width="6.85546875" style="37" customWidth="1"/>
    <col min="25" max="25" width="7.85546875" style="37" customWidth="1"/>
    <col min="26" max="16384" width="9.140625" style="37"/>
  </cols>
  <sheetData>
    <row r="1" spans="1:30" s="22" customFormat="1" ht="59.25" customHeight="1" x14ac:dyDescent="0.35">
      <c r="B1" s="133" t="s">
        <v>90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62"/>
      <c r="O1" s="62"/>
      <c r="P1" s="62"/>
      <c r="Q1" s="21"/>
      <c r="R1" s="21"/>
      <c r="S1" s="21"/>
      <c r="T1" s="21"/>
      <c r="U1" s="21"/>
      <c r="V1" s="113"/>
      <c r="W1" s="113"/>
      <c r="X1" s="41"/>
      <c r="Z1" s="47" t="s">
        <v>12</v>
      </c>
    </row>
    <row r="2" spans="1:30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V2" s="108"/>
      <c r="W2" s="108"/>
      <c r="X2" s="117" t="s">
        <v>5</v>
      </c>
      <c r="Y2" s="117"/>
    </row>
    <row r="3" spans="1:30" s="26" customFormat="1" ht="63" customHeight="1" x14ac:dyDescent="0.25">
      <c r="A3" s="109"/>
      <c r="B3" s="110" t="s">
        <v>18</v>
      </c>
      <c r="C3" s="110"/>
      <c r="D3" s="110"/>
      <c r="E3" s="110" t="s">
        <v>19</v>
      </c>
      <c r="F3" s="110"/>
      <c r="G3" s="110"/>
      <c r="H3" s="110" t="s">
        <v>11</v>
      </c>
      <c r="I3" s="110"/>
      <c r="J3" s="110"/>
      <c r="K3" s="110" t="s">
        <v>7</v>
      </c>
      <c r="L3" s="110"/>
      <c r="M3" s="110"/>
      <c r="N3" s="110" t="s">
        <v>8</v>
      </c>
      <c r="O3" s="110"/>
      <c r="P3" s="110"/>
      <c r="Q3" s="114" t="s">
        <v>6</v>
      </c>
      <c r="R3" s="115"/>
      <c r="S3" s="116"/>
      <c r="T3" s="90" t="s">
        <v>76</v>
      </c>
      <c r="U3" s="110" t="s">
        <v>9</v>
      </c>
      <c r="V3" s="110"/>
      <c r="W3" s="110"/>
      <c r="X3" s="110" t="s">
        <v>10</v>
      </c>
      <c r="Y3" s="110"/>
      <c r="Z3" s="110"/>
    </row>
    <row r="4" spans="1:30" s="27" customFormat="1" ht="11.25" customHeight="1" x14ac:dyDescent="0.25">
      <c r="A4" s="109"/>
      <c r="B4" s="111" t="s">
        <v>13</v>
      </c>
      <c r="C4" s="111" t="s">
        <v>24</v>
      </c>
      <c r="D4" s="112" t="s">
        <v>2</v>
      </c>
      <c r="E4" s="111" t="s">
        <v>13</v>
      </c>
      <c r="F4" s="111" t="s">
        <v>24</v>
      </c>
      <c r="G4" s="112" t="s">
        <v>2</v>
      </c>
      <c r="H4" s="111" t="s">
        <v>13</v>
      </c>
      <c r="I4" s="111" t="s">
        <v>24</v>
      </c>
      <c r="J4" s="112" t="s">
        <v>2</v>
      </c>
      <c r="K4" s="111" t="s">
        <v>13</v>
      </c>
      <c r="L4" s="111" t="s">
        <v>24</v>
      </c>
      <c r="M4" s="112" t="s">
        <v>2</v>
      </c>
      <c r="N4" s="111" t="s">
        <v>13</v>
      </c>
      <c r="O4" s="111" t="s">
        <v>24</v>
      </c>
      <c r="P4" s="112" t="s">
        <v>2</v>
      </c>
      <c r="Q4" s="111" t="s">
        <v>13</v>
      </c>
      <c r="R4" s="111" t="s">
        <v>24</v>
      </c>
      <c r="S4" s="112" t="s">
        <v>2</v>
      </c>
      <c r="T4" s="111" t="s">
        <v>24</v>
      </c>
      <c r="U4" s="111" t="s">
        <v>13</v>
      </c>
      <c r="V4" s="111" t="s">
        <v>24</v>
      </c>
      <c r="W4" s="112" t="s">
        <v>2</v>
      </c>
      <c r="X4" s="111" t="s">
        <v>13</v>
      </c>
      <c r="Y4" s="111" t="s">
        <v>24</v>
      </c>
      <c r="Z4" s="112" t="s">
        <v>2</v>
      </c>
    </row>
    <row r="5" spans="1:30" s="27" customFormat="1" ht="6" customHeight="1" x14ac:dyDescent="0.25">
      <c r="A5" s="109"/>
      <c r="B5" s="111"/>
      <c r="C5" s="111"/>
      <c r="D5" s="112"/>
      <c r="E5" s="111"/>
      <c r="F5" s="111"/>
      <c r="G5" s="112"/>
      <c r="H5" s="111"/>
      <c r="I5" s="111"/>
      <c r="J5" s="112"/>
      <c r="K5" s="111"/>
      <c r="L5" s="111"/>
      <c r="M5" s="112"/>
      <c r="N5" s="111"/>
      <c r="O5" s="111"/>
      <c r="P5" s="112"/>
      <c r="Q5" s="111"/>
      <c r="R5" s="111"/>
      <c r="S5" s="112"/>
      <c r="T5" s="111"/>
      <c r="U5" s="111"/>
      <c r="V5" s="111"/>
      <c r="W5" s="112"/>
      <c r="X5" s="111"/>
      <c r="Y5" s="111"/>
      <c r="Z5" s="112"/>
    </row>
    <row r="6" spans="1:30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20</v>
      </c>
      <c r="U6" s="43">
        <v>22</v>
      </c>
      <c r="V6" s="43">
        <v>23</v>
      </c>
      <c r="W6" s="43">
        <v>24</v>
      </c>
      <c r="X6" s="43">
        <v>25</v>
      </c>
      <c r="Y6" s="43">
        <v>26</v>
      </c>
      <c r="Z6" s="43">
        <v>27</v>
      </c>
    </row>
    <row r="7" spans="1:30" s="30" customFormat="1" ht="16.5" customHeight="1" x14ac:dyDescent="0.25">
      <c r="A7" s="50" t="s">
        <v>25</v>
      </c>
      <c r="B7" s="28">
        <f>SUM(B8:B28)</f>
        <v>28677</v>
      </c>
      <c r="C7" s="28">
        <f>SUM(C8:C28)</f>
        <v>26499</v>
      </c>
      <c r="D7" s="56">
        <f>IF(B7=0,0,C7/B7)*100</f>
        <v>92.405063291139243</v>
      </c>
      <c r="E7" s="28">
        <f>SUM(E8:E28)</f>
        <v>14380</v>
      </c>
      <c r="F7" s="28">
        <f>SUM(F8:F28)</f>
        <v>13445</v>
      </c>
      <c r="G7" s="56">
        <f>IF(E7=0,0,F7/E7)*100</f>
        <v>93.497913769123784</v>
      </c>
      <c r="H7" s="28">
        <f>SUM(H8:H28)</f>
        <v>6792</v>
      </c>
      <c r="I7" s="28">
        <f>SUM(I8:I28)</f>
        <v>4964</v>
      </c>
      <c r="J7" s="56">
        <f>IF(H7=0,0,I7/H7)*100</f>
        <v>73.085983510011772</v>
      </c>
      <c r="K7" s="28">
        <f>SUM(K8:K28)</f>
        <v>1242</v>
      </c>
      <c r="L7" s="28">
        <f>SUM(L8:L28)</f>
        <v>1204</v>
      </c>
      <c r="M7" s="56">
        <f>IF(K7=0,0,L7/K7)*100</f>
        <v>96.940418679549111</v>
      </c>
      <c r="N7" s="28">
        <f>SUM(N8:N28)</f>
        <v>1214</v>
      </c>
      <c r="O7" s="28">
        <f>SUM(O8:O28)</f>
        <v>1003</v>
      </c>
      <c r="P7" s="56">
        <f>IF(N7=0,0,O7/N7)*100</f>
        <v>82.619439868204282</v>
      </c>
      <c r="Q7" s="28">
        <f>SUM(Q8:Q28)</f>
        <v>13102</v>
      </c>
      <c r="R7" s="28">
        <f>SUM(R8:R28)</f>
        <v>12305</v>
      </c>
      <c r="S7" s="56">
        <f>IF(Q7=0,0,R7/Q7)*100</f>
        <v>93.916959242863683</v>
      </c>
      <c r="T7" s="28">
        <f>SUM(T8:T28)</f>
        <v>4277</v>
      </c>
      <c r="U7" s="28">
        <f>SUM(U8:U28)</f>
        <v>4946</v>
      </c>
      <c r="V7" s="28">
        <f>SUM(V8:V28)</f>
        <v>4178</v>
      </c>
      <c r="W7" s="56">
        <f>IF(U7=0,0,V7/U7)*100</f>
        <v>84.472300849171049</v>
      </c>
      <c r="X7" s="28">
        <f>SUM(X8:X28)</f>
        <v>4438</v>
      </c>
      <c r="Y7" s="28">
        <f>SUM(Y8:Y28)</f>
        <v>3711</v>
      </c>
      <c r="Z7" s="56">
        <f>IF(X7=0,0,Y7/X7)*100</f>
        <v>83.618747183415948</v>
      </c>
      <c r="AA7" s="29"/>
      <c r="AD7" s="33"/>
    </row>
    <row r="8" spans="1:30" s="33" customFormat="1" ht="18" customHeight="1" x14ac:dyDescent="0.25">
      <c r="A8" s="51" t="s">
        <v>26</v>
      </c>
      <c r="B8" s="31">
        <v>2300</v>
      </c>
      <c r="C8" s="31">
        <f>[20]Шаблон!$M8+[20]Шаблон!$K8-[20]Шаблон!$L8+[21]Шаблон!$D8</f>
        <v>2066</v>
      </c>
      <c r="D8" s="57">
        <f t="shared" ref="D8:D28" si="0">IF(B8=0,0,C8/B8)*100</f>
        <v>89.826086956521749</v>
      </c>
      <c r="E8" s="31">
        <v>1055</v>
      </c>
      <c r="F8" s="31">
        <f>[21]Шаблон!$D8</f>
        <v>966</v>
      </c>
      <c r="G8" s="57">
        <f t="shared" ref="G8:G28" si="1">IF(E8=0,0,F8/E8)*100</f>
        <v>91.563981042654035</v>
      </c>
      <c r="H8" s="31">
        <v>539</v>
      </c>
      <c r="I8" s="31">
        <f>[21]Шаблон!$F8+[20]Шаблон!$D8</f>
        <v>392</v>
      </c>
      <c r="J8" s="57">
        <f t="shared" ref="J8:J28" si="2">IF(H8=0,0,I8/H8)*100</f>
        <v>72.727272727272734</v>
      </c>
      <c r="K8" s="31">
        <v>133</v>
      </c>
      <c r="L8" s="31">
        <f>[21]Шаблон!$J8</f>
        <v>135</v>
      </c>
      <c r="M8" s="57">
        <f t="shared" ref="M8:M28" si="3">IF(K8=0,0,L8/K8)*100</f>
        <v>101.50375939849626</v>
      </c>
      <c r="N8" s="89">
        <v>129</v>
      </c>
      <c r="O8" s="31">
        <f>[21]Шаблон!$K8+[21]Шаблон!$L8+[20]Шаблон!$G8</f>
        <v>80</v>
      </c>
      <c r="P8" s="57">
        <f t="shared" ref="P8:P28" si="4">IF(N8=0,0,O8/N8)*100</f>
        <v>62.015503875968989</v>
      </c>
      <c r="Q8" s="31">
        <v>1004</v>
      </c>
      <c r="R8" s="46">
        <f>[21]Шаблон!$M8</f>
        <v>948</v>
      </c>
      <c r="S8" s="57">
        <f t="shared" ref="S8:S28" si="5">IF(Q8=0,0,R8/Q8)*100</f>
        <v>94.422310756972109</v>
      </c>
      <c r="T8" s="46">
        <f>[20]Шаблон!$M8+[21]Шаблон!$P8</f>
        <v>238</v>
      </c>
      <c r="U8" s="31">
        <v>333</v>
      </c>
      <c r="V8" s="46">
        <f>[21]Шаблон!$P8</f>
        <v>237</v>
      </c>
      <c r="W8" s="57">
        <f t="shared" ref="W8:W28" si="6">IF(U8=0,0,V8/U8)*100</f>
        <v>71.171171171171167</v>
      </c>
      <c r="X8" s="31">
        <v>321</v>
      </c>
      <c r="Y8" s="46">
        <f>[21]Шаблон!$T8</f>
        <v>226</v>
      </c>
      <c r="Z8" s="57">
        <f t="shared" ref="Z8:Z28" si="7">IF(X8=0,0,Y8/X8)*100</f>
        <v>70.404984423676012</v>
      </c>
      <c r="AA8" s="29"/>
      <c r="AB8" s="32"/>
    </row>
    <row r="9" spans="1:30" s="34" customFormat="1" ht="18" customHeight="1" x14ac:dyDescent="0.25">
      <c r="A9" s="52" t="s">
        <v>27</v>
      </c>
      <c r="B9" s="31">
        <v>1667</v>
      </c>
      <c r="C9" s="85">
        <f>[20]Шаблон!$M9+[20]Шаблон!$K9-[20]Шаблон!$L9+[21]Шаблон!$D9</f>
        <v>1577</v>
      </c>
      <c r="D9" s="57">
        <f t="shared" si="0"/>
        <v>94.601079784043193</v>
      </c>
      <c r="E9" s="31">
        <v>522</v>
      </c>
      <c r="F9" s="85">
        <f>[21]Шаблон!$D9</f>
        <v>513</v>
      </c>
      <c r="G9" s="57">
        <f t="shared" si="1"/>
        <v>98.275862068965509</v>
      </c>
      <c r="H9" s="31">
        <v>328</v>
      </c>
      <c r="I9" s="85">
        <f>[21]Шаблон!$F9+[20]Шаблон!$D9</f>
        <v>200</v>
      </c>
      <c r="J9" s="57">
        <f t="shared" si="2"/>
        <v>60.975609756097562</v>
      </c>
      <c r="K9" s="31">
        <v>18</v>
      </c>
      <c r="L9" s="85">
        <f>[21]Шаблон!$J9</f>
        <v>25</v>
      </c>
      <c r="M9" s="57">
        <f t="shared" si="3"/>
        <v>138.88888888888889</v>
      </c>
      <c r="N9" s="89">
        <v>31</v>
      </c>
      <c r="O9" s="85">
        <f>[21]Шаблон!$K9+[21]Шаблон!$L9+[20]Шаблон!$G9</f>
        <v>25</v>
      </c>
      <c r="P9" s="57">
        <f t="shared" si="4"/>
        <v>80.645161290322577</v>
      </c>
      <c r="Q9" s="31">
        <v>499</v>
      </c>
      <c r="R9" s="46">
        <f>[21]Шаблон!$M9</f>
        <v>449</v>
      </c>
      <c r="S9" s="57">
        <f t="shared" si="5"/>
        <v>89.979959919839686</v>
      </c>
      <c r="T9" s="46">
        <f>[20]Шаблон!$M9+[21]Шаблон!$P9</f>
        <v>147</v>
      </c>
      <c r="U9" s="31">
        <v>207</v>
      </c>
      <c r="V9" s="46">
        <f>[21]Шаблон!$P9</f>
        <v>147</v>
      </c>
      <c r="W9" s="57">
        <f t="shared" si="6"/>
        <v>71.014492753623188</v>
      </c>
      <c r="X9" s="31">
        <v>203</v>
      </c>
      <c r="Y9" s="46">
        <f>[21]Шаблон!$T9</f>
        <v>138</v>
      </c>
      <c r="Z9" s="57">
        <f t="shared" si="7"/>
        <v>67.980295566502463</v>
      </c>
      <c r="AA9" s="29"/>
      <c r="AB9" s="32"/>
    </row>
    <row r="10" spans="1:30" s="33" customFormat="1" ht="18" customHeight="1" x14ac:dyDescent="0.25">
      <c r="A10" s="52" t="s">
        <v>28</v>
      </c>
      <c r="B10" s="31">
        <v>826</v>
      </c>
      <c r="C10" s="85">
        <f>[20]Шаблон!$M10+[20]Шаблон!$K10-[20]Шаблон!$L10+[21]Шаблон!$D10</f>
        <v>771</v>
      </c>
      <c r="D10" s="57">
        <f t="shared" si="0"/>
        <v>93.341404358353515</v>
      </c>
      <c r="E10" s="31">
        <v>449</v>
      </c>
      <c r="F10" s="85">
        <f>[21]Шаблон!$D10</f>
        <v>440</v>
      </c>
      <c r="G10" s="57">
        <f t="shared" si="1"/>
        <v>97.995545657015597</v>
      </c>
      <c r="H10" s="31">
        <v>187</v>
      </c>
      <c r="I10" s="85">
        <f>[21]Шаблон!$F10+[20]Шаблон!$D10</f>
        <v>145</v>
      </c>
      <c r="J10" s="57">
        <f t="shared" si="2"/>
        <v>77.54010695187165</v>
      </c>
      <c r="K10" s="31">
        <v>39</v>
      </c>
      <c r="L10" s="85">
        <f>[21]Шаблон!$J10</f>
        <v>37</v>
      </c>
      <c r="M10" s="57">
        <f t="shared" si="3"/>
        <v>94.871794871794862</v>
      </c>
      <c r="N10" s="89">
        <v>44</v>
      </c>
      <c r="O10" s="85">
        <f>[21]Шаблон!$K10+[21]Шаблон!$L10+[20]Шаблон!$G10</f>
        <v>48</v>
      </c>
      <c r="P10" s="57">
        <f t="shared" si="4"/>
        <v>109.09090909090908</v>
      </c>
      <c r="Q10" s="31">
        <v>401</v>
      </c>
      <c r="R10" s="46">
        <f>[21]Шаблон!$M10</f>
        <v>428</v>
      </c>
      <c r="S10" s="57">
        <f t="shared" si="5"/>
        <v>106.73316708229426</v>
      </c>
      <c r="T10" s="46">
        <f>[20]Шаблон!$M10+[21]Шаблон!$P10</f>
        <v>185</v>
      </c>
      <c r="U10" s="31">
        <v>128</v>
      </c>
      <c r="V10" s="46">
        <f>[21]Шаблон!$P10</f>
        <v>179</v>
      </c>
      <c r="W10" s="57">
        <f t="shared" si="6"/>
        <v>139.84375</v>
      </c>
      <c r="X10" s="31">
        <v>104</v>
      </c>
      <c r="Y10" s="46">
        <f>[21]Шаблон!$T10</f>
        <v>157</v>
      </c>
      <c r="Z10" s="57">
        <f t="shared" si="7"/>
        <v>150.96153846153845</v>
      </c>
      <c r="AA10" s="29"/>
      <c r="AB10" s="32"/>
    </row>
    <row r="11" spans="1:30" s="33" customFormat="1" ht="18" customHeight="1" x14ac:dyDescent="0.25">
      <c r="A11" s="52" t="s">
        <v>29</v>
      </c>
      <c r="B11" s="31">
        <v>1109</v>
      </c>
      <c r="C11" s="85">
        <f>[20]Шаблон!$M11+[20]Шаблон!$K11-[20]Шаблон!$L11+[21]Шаблон!$D11</f>
        <v>1130</v>
      </c>
      <c r="D11" s="57">
        <f t="shared" si="0"/>
        <v>101.89359783588819</v>
      </c>
      <c r="E11" s="31">
        <v>754</v>
      </c>
      <c r="F11" s="85">
        <f>[21]Шаблон!$D11</f>
        <v>679</v>
      </c>
      <c r="G11" s="57">
        <f t="shared" si="1"/>
        <v>90.053050397877982</v>
      </c>
      <c r="H11" s="31">
        <v>261</v>
      </c>
      <c r="I11" s="85">
        <f>[21]Шаблон!$F11+[20]Шаблон!$D11</f>
        <v>223</v>
      </c>
      <c r="J11" s="57">
        <f t="shared" si="2"/>
        <v>85.440613026819918</v>
      </c>
      <c r="K11" s="31">
        <v>62</v>
      </c>
      <c r="L11" s="85">
        <f>[21]Шаблон!$J11</f>
        <v>76</v>
      </c>
      <c r="M11" s="57">
        <f t="shared" si="3"/>
        <v>122.58064516129032</v>
      </c>
      <c r="N11" s="89">
        <v>48</v>
      </c>
      <c r="O11" s="85">
        <f>[21]Шаблон!$K11+[21]Шаблон!$L11+[20]Шаблон!$G11</f>
        <v>28</v>
      </c>
      <c r="P11" s="57">
        <f t="shared" si="4"/>
        <v>58.333333333333336</v>
      </c>
      <c r="Q11" s="31">
        <v>724</v>
      </c>
      <c r="R11" s="46">
        <f>[21]Шаблон!$M11</f>
        <v>662</v>
      </c>
      <c r="S11" s="57">
        <f t="shared" si="5"/>
        <v>91.436464088397798</v>
      </c>
      <c r="T11" s="46">
        <f>[20]Шаблон!$M11+[21]Шаблон!$P11</f>
        <v>236</v>
      </c>
      <c r="U11" s="31">
        <v>261</v>
      </c>
      <c r="V11" s="46">
        <f>[21]Шаблон!$P11</f>
        <v>234</v>
      </c>
      <c r="W11" s="57">
        <f t="shared" si="6"/>
        <v>89.65517241379311</v>
      </c>
      <c r="X11" s="31">
        <v>193</v>
      </c>
      <c r="Y11" s="46">
        <f>[21]Шаблон!$T11</f>
        <v>190</v>
      </c>
      <c r="Z11" s="57">
        <f t="shared" si="7"/>
        <v>98.445595854922274</v>
      </c>
      <c r="AA11" s="29"/>
      <c r="AB11" s="32"/>
    </row>
    <row r="12" spans="1:30" s="33" customFormat="1" ht="18" customHeight="1" x14ac:dyDescent="0.25">
      <c r="A12" s="52" t="s">
        <v>30</v>
      </c>
      <c r="B12" s="31">
        <v>1246</v>
      </c>
      <c r="C12" s="85">
        <f>[20]Шаблон!$M12+[20]Шаблон!$K12-[20]Шаблон!$L12+[21]Шаблон!$D12</f>
        <v>1117</v>
      </c>
      <c r="D12" s="57">
        <f t="shared" si="0"/>
        <v>89.646869983948648</v>
      </c>
      <c r="E12" s="31">
        <v>731</v>
      </c>
      <c r="F12" s="85">
        <f>[21]Шаблон!$D12</f>
        <v>663</v>
      </c>
      <c r="G12" s="57">
        <f t="shared" si="1"/>
        <v>90.697674418604649</v>
      </c>
      <c r="H12" s="31">
        <v>296</v>
      </c>
      <c r="I12" s="85">
        <f>[21]Шаблон!$F12+[20]Шаблон!$D12</f>
        <v>267</v>
      </c>
      <c r="J12" s="57">
        <f t="shared" si="2"/>
        <v>90.202702702702695</v>
      </c>
      <c r="K12" s="31">
        <v>46</v>
      </c>
      <c r="L12" s="85">
        <f>[21]Шаблон!$J12</f>
        <v>48</v>
      </c>
      <c r="M12" s="57">
        <f t="shared" si="3"/>
        <v>104.34782608695652</v>
      </c>
      <c r="N12" s="89">
        <v>64</v>
      </c>
      <c r="O12" s="85">
        <f>[21]Шаблон!$K12+[21]Шаблон!$L12+[20]Шаблон!$G12</f>
        <v>54</v>
      </c>
      <c r="P12" s="57">
        <f t="shared" si="4"/>
        <v>84.375</v>
      </c>
      <c r="Q12" s="31">
        <v>672</v>
      </c>
      <c r="R12" s="46">
        <f>[21]Шаблон!$M12</f>
        <v>606</v>
      </c>
      <c r="S12" s="57">
        <f t="shared" si="5"/>
        <v>90.178571428571431</v>
      </c>
      <c r="T12" s="46">
        <f>[20]Шаблон!$M12+[21]Шаблон!$P12</f>
        <v>201</v>
      </c>
      <c r="U12" s="31">
        <v>265</v>
      </c>
      <c r="V12" s="46">
        <f>[21]Шаблон!$P12</f>
        <v>201</v>
      </c>
      <c r="W12" s="57">
        <f t="shared" si="6"/>
        <v>75.84905660377359</v>
      </c>
      <c r="X12" s="31">
        <v>255</v>
      </c>
      <c r="Y12" s="46">
        <f>[21]Шаблон!$T12</f>
        <v>166</v>
      </c>
      <c r="Z12" s="57">
        <f t="shared" si="7"/>
        <v>65.098039215686271</v>
      </c>
      <c r="AA12" s="29"/>
      <c r="AB12" s="32"/>
    </row>
    <row r="13" spans="1:30" s="33" customFormat="1" ht="18" customHeight="1" x14ac:dyDescent="0.25">
      <c r="A13" s="52" t="s">
        <v>31</v>
      </c>
      <c r="B13" s="31">
        <v>1302</v>
      </c>
      <c r="C13" s="85">
        <f>[20]Шаблон!$M13+[20]Шаблон!$K13-[20]Шаблон!$L13+[21]Шаблон!$D13</f>
        <v>1142</v>
      </c>
      <c r="D13" s="57">
        <f t="shared" si="0"/>
        <v>87.711213517665129</v>
      </c>
      <c r="E13" s="31">
        <v>661</v>
      </c>
      <c r="F13" s="85">
        <f>[21]Шаблон!$D13</f>
        <v>640</v>
      </c>
      <c r="G13" s="57">
        <f t="shared" si="1"/>
        <v>96.822995461422096</v>
      </c>
      <c r="H13" s="31">
        <v>402</v>
      </c>
      <c r="I13" s="85">
        <f>[21]Шаблон!$F13+[20]Шаблон!$D13</f>
        <v>229</v>
      </c>
      <c r="J13" s="57">
        <f t="shared" si="2"/>
        <v>56.965174129353237</v>
      </c>
      <c r="K13" s="31">
        <v>43</v>
      </c>
      <c r="L13" s="85">
        <f>[21]Шаблон!$J13</f>
        <v>67</v>
      </c>
      <c r="M13" s="57">
        <f t="shared" si="3"/>
        <v>155.81395348837211</v>
      </c>
      <c r="N13" s="89">
        <v>2</v>
      </c>
      <c r="O13" s="85">
        <f>[21]Шаблон!$K13+[21]Шаблон!$L13+[20]Шаблон!$G13</f>
        <v>16</v>
      </c>
      <c r="P13" s="57">
        <f t="shared" si="4"/>
        <v>800</v>
      </c>
      <c r="Q13" s="31">
        <v>577</v>
      </c>
      <c r="R13" s="46">
        <f>[21]Шаблон!$M13</f>
        <v>573</v>
      </c>
      <c r="S13" s="57">
        <f t="shared" si="5"/>
        <v>99.306759098786827</v>
      </c>
      <c r="T13" s="46">
        <f>[20]Шаблон!$M13+[21]Шаблон!$P13</f>
        <v>181</v>
      </c>
      <c r="U13" s="31">
        <v>254</v>
      </c>
      <c r="V13" s="46">
        <f>[21]Шаблон!$P13</f>
        <v>180</v>
      </c>
      <c r="W13" s="57">
        <f t="shared" si="6"/>
        <v>70.866141732283467</v>
      </c>
      <c r="X13" s="31">
        <v>218</v>
      </c>
      <c r="Y13" s="46">
        <f>[21]Шаблон!$T13</f>
        <v>149</v>
      </c>
      <c r="Z13" s="57">
        <f t="shared" si="7"/>
        <v>68.348623853211009</v>
      </c>
      <c r="AA13" s="29"/>
      <c r="AB13" s="32"/>
    </row>
    <row r="14" spans="1:30" s="33" customFormat="1" ht="18" customHeight="1" x14ac:dyDescent="0.25">
      <c r="A14" s="52" t="s">
        <v>32</v>
      </c>
      <c r="B14" s="31">
        <v>501</v>
      </c>
      <c r="C14" s="85">
        <f>[20]Шаблон!$M14+[20]Шаблон!$K14-[20]Шаблон!$L14+[21]Шаблон!$D14</f>
        <v>521</v>
      </c>
      <c r="D14" s="57">
        <f t="shared" si="0"/>
        <v>103.99201596806387</v>
      </c>
      <c r="E14" s="31">
        <v>390</v>
      </c>
      <c r="F14" s="85">
        <f>[21]Шаблон!$D14</f>
        <v>428</v>
      </c>
      <c r="G14" s="57">
        <f t="shared" si="1"/>
        <v>109.74358974358975</v>
      </c>
      <c r="H14" s="31">
        <v>194</v>
      </c>
      <c r="I14" s="85">
        <f>[21]Шаблон!$F14+[20]Шаблон!$D14</f>
        <v>141</v>
      </c>
      <c r="J14" s="57">
        <f t="shared" si="2"/>
        <v>72.680412371134011</v>
      </c>
      <c r="K14" s="31">
        <v>64</v>
      </c>
      <c r="L14" s="85">
        <f>[21]Шаблон!$J14</f>
        <v>34</v>
      </c>
      <c r="M14" s="57">
        <f t="shared" si="3"/>
        <v>53.125</v>
      </c>
      <c r="N14" s="89">
        <v>49</v>
      </c>
      <c r="O14" s="85">
        <f>[21]Шаблон!$K14+[21]Шаблон!$L14+[20]Шаблон!$G14</f>
        <v>21</v>
      </c>
      <c r="P14" s="57">
        <f t="shared" si="4"/>
        <v>42.857142857142854</v>
      </c>
      <c r="Q14" s="31">
        <v>340</v>
      </c>
      <c r="R14" s="46">
        <f>[21]Шаблон!$M14</f>
        <v>382</v>
      </c>
      <c r="S14" s="57">
        <f t="shared" si="5"/>
        <v>112.35294117647059</v>
      </c>
      <c r="T14" s="46">
        <f>[20]Шаблон!$M14+[21]Шаблон!$P14</f>
        <v>167</v>
      </c>
      <c r="U14" s="31">
        <v>128</v>
      </c>
      <c r="V14" s="46">
        <f>[21]Шаблон!$P14</f>
        <v>167</v>
      </c>
      <c r="W14" s="57">
        <f t="shared" si="6"/>
        <v>130.46875</v>
      </c>
      <c r="X14" s="31">
        <v>115</v>
      </c>
      <c r="Y14" s="46">
        <f>[21]Шаблон!$T14</f>
        <v>151</v>
      </c>
      <c r="Z14" s="57">
        <f t="shared" si="7"/>
        <v>131.30434782608694</v>
      </c>
      <c r="AA14" s="29"/>
      <c r="AB14" s="32"/>
    </row>
    <row r="15" spans="1:30" s="33" customFormat="1" ht="18" customHeight="1" x14ac:dyDescent="0.25">
      <c r="A15" s="52" t="s">
        <v>33</v>
      </c>
      <c r="B15" s="31">
        <v>1305</v>
      </c>
      <c r="C15" s="85">
        <f>[20]Шаблон!$M15+[20]Шаблон!$K15-[20]Шаблон!$L15+[21]Шаблон!$D15</f>
        <v>1180</v>
      </c>
      <c r="D15" s="57">
        <f t="shared" si="0"/>
        <v>90.421455938697321</v>
      </c>
      <c r="E15" s="31">
        <v>635</v>
      </c>
      <c r="F15" s="85">
        <f>[21]Шаблон!$D15</f>
        <v>544</v>
      </c>
      <c r="G15" s="57">
        <f t="shared" si="1"/>
        <v>85.669291338582681</v>
      </c>
      <c r="H15" s="31">
        <v>313</v>
      </c>
      <c r="I15" s="85">
        <f>[21]Шаблон!$F15+[20]Шаблон!$D15</f>
        <v>213</v>
      </c>
      <c r="J15" s="57">
        <f t="shared" si="2"/>
        <v>68.051118210862612</v>
      </c>
      <c r="K15" s="31">
        <v>87</v>
      </c>
      <c r="L15" s="85">
        <f>[21]Шаблон!$J15</f>
        <v>77</v>
      </c>
      <c r="M15" s="57">
        <f t="shared" si="3"/>
        <v>88.505747126436788</v>
      </c>
      <c r="N15" s="89">
        <v>15</v>
      </c>
      <c r="O15" s="85">
        <f>[21]Шаблон!$K15+[21]Шаблон!$L15+[20]Шаблон!$G15</f>
        <v>36</v>
      </c>
      <c r="P15" s="57">
        <f t="shared" si="4"/>
        <v>240</v>
      </c>
      <c r="Q15" s="31">
        <v>558</v>
      </c>
      <c r="R15" s="46">
        <f>[21]Шаблон!$M15</f>
        <v>487</v>
      </c>
      <c r="S15" s="57">
        <f t="shared" si="5"/>
        <v>87.275985663082437</v>
      </c>
      <c r="T15" s="46">
        <f>[20]Шаблон!$M15+[21]Шаблон!$P15</f>
        <v>179</v>
      </c>
      <c r="U15" s="31">
        <v>202</v>
      </c>
      <c r="V15" s="46">
        <f>[21]Шаблон!$P15</f>
        <v>177</v>
      </c>
      <c r="W15" s="57">
        <f t="shared" si="6"/>
        <v>87.623762376237622</v>
      </c>
      <c r="X15" s="31">
        <v>175</v>
      </c>
      <c r="Y15" s="46">
        <f>[21]Шаблон!$T15</f>
        <v>140</v>
      </c>
      <c r="Z15" s="57">
        <f t="shared" si="7"/>
        <v>80</v>
      </c>
      <c r="AA15" s="29"/>
      <c r="AB15" s="32"/>
    </row>
    <row r="16" spans="1:30" s="33" customFormat="1" ht="18" customHeight="1" x14ac:dyDescent="0.25">
      <c r="A16" s="52" t="s">
        <v>34</v>
      </c>
      <c r="B16" s="31">
        <v>837</v>
      </c>
      <c r="C16" s="85">
        <f>[20]Шаблон!$M16+[20]Шаблон!$K16-[20]Шаблон!$L16+[21]Шаблон!$D16</f>
        <v>803</v>
      </c>
      <c r="D16" s="57">
        <f t="shared" si="0"/>
        <v>95.937873357228199</v>
      </c>
      <c r="E16" s="31">
        <v>413</v>
      </c>
      <c r="F16" s="85">
        <f>[21]Шаблон!$D16</f>
        <v>395</v>
      </c>
      <c r="G16" s="57">
        <f t="shared" si="1"/>
        <v>95.641646489104119</v>
      </c>
      <c r="H16" s="31">
        <v>170</v>
      </c>
      <c r="I16" s="85">
        <f>[21]Шаблон!$F16+[20]Шаблон!$D16</f>
        <v>120</v>
      </c>
      <c r="J16" s="57">
        <f t="shared" si="2"/>
        <v>70.588235294117652</v>
      </c>
      <c r="K16" s="31">
        <v>47</v>
      </c>
      <c r="L16" s="85">
        <f>[21]Шаблон!$J16</f>
        <v>23</v>
      </c>
      <c r="M16" s="57">
        <f t="shared" si="3"/>
        <v>48.936170212765958</v>
      </c>
      <c r="N16" s="89">
        <v>78</v>
      </c>
      <c r="O16" s="85">
        <f>[21]Шаблон!$K16+[21]Шаблон!$L16+[20]Шаблон!$G16</f>
        <v>63</v>
      </c>
      <c r="P16" s="57">
        <f t="shared" si="4"/>
        <v>80.769230769230774</v>
      </c>
      <c r="Q16" s="31">
        <v>397</v>
      </c>
      <c r="R16" s="46">
        <f>[21]Шаблон!$M16</f>
        <v>391</v>
      </c>
      <c r="S16" s="57">
        <f t="shared" si="5"/>
        <v>98.488664987405542</v>
      </c>
      <c r="T16" s="46">
        <f>[20]Шаблон!$M16+[21]Шаблон!$P16</f>
        <v>143</v>
      </c>
      <c r="U16" s="31">
        <v>141</v>
      </c>
      <c r="V16" s="46">
        <f>[21]Шаблон!$P16</f>
        <v>141</v>
      </c>
      <c r="W16" s="57">
        <f t="shared" si="6"/>
        <v>100</v>
      </c>
      <c r="X16" s="31">
        <v>129</v>
      </c>
      <c r="Y16" s="46">
        <f>[21]Шаблон!$T16</f>
        <v>138</v>
      </c>
      <c r="Z16" s="57">
        <f t="shared" si="7"/>
        <v>106.9767441860465</v>
      </c>
      <c r="AA16" s="29"/>
      <c r="AB16" s="32"/>
    </row>
    <row r="17" spans="1:28" s="33" customFormat="1" ht="18" customHeight="1" x14ac:dyDescent="0.25">
      <c r="A17" s="52" t="s">
        <v>35</v>
      </c>
      <c r="B17" s="31">
        <v>934</v>
      </c>
      <c r="C17" s="85">
        <f>[20]Шаблон!$M17+[20]Шаблон!$K17-[20]Шаблон!$L17+[21]Шаблон!$D17</f>
        <v>859</v>
      </c>
      <c r="D17" s="57">
        <f t="shared" si="0"/>
        <v>91.970021413276228</v>
      </c>
      <c r="E17" s="31">
        <v>623</v>
      </c>
      <c r="F17" s="85">
        <f>[21]Шаблон!$D17</f>
        <v>624</v>
      </c>
      <c r="G17" s="57">
        <f t="shared" si="1"/>
        <v>100.16051364365973</v>
      </c>
      <c r="H17" s="31">
        <v>301</v>
      </c>
      <c r="I17" s="85">
        <f>[21]Шаблон!$F17+[20]Шаблон!$D17</f>
        <v>224</v>
      </c>
      <c r="J17" s="57">
        <f t="shared" si="2"/>
        <v>74.418604651162795</v>
      </c>
      <c r="K17" s="31">
        <v>81</v>
      </c>
      <c r="L17" s="85">
        <f>[21]Шаблон!$J17</f>
        <v>57</v>
      </c>
      <c r="M17" s="57">
        <f t="shared" si="3"/>
        <v>70.370370370370367</v>
      </c>
      <c r="N17" s="89">
        <v>56</v>
      </c>
      <c r="O17" s="85">
        <f>[21]Шаблон!$K17+[21]Шаблон!$L17+[20]Шаблон!$G17</f>
        <v>14</v>
      </c>
      <c r="P17" s="57">
        <f t="shared" si="4"/>
        <v>25</v>
      </c>
      <c r="Q17" s="31">
        <v>567</v>
      </c>
      <c r="R17" s="46">
        <f>[21]Шаблон!$M17</f>
        <v>536</v>
      </c>
      <c r="S17" s="57">
        <f t="shared" si="5"/>
        <v>94.532627865961189</v>
      </c>
      <c r="T17" s="46">
        <f>[20]Шаблон!$M17+[21]Шаблон!$P17</f>
        <v>208</v>
      </c>
      <c r="U17" s="31">
        <v>233</v>
      </c>
      <c r="V17" s="46">
        <f>[21]Шаблон!$P17</f>
        <v>204</v>
      </c>
      <c r="W17" s="57">
        <f t="shared" si="6"/>
        <v>87.553648068669531</v>
      </c>
      <c r="X17" s="31">
        <v>206</v>
      </c>
      <c r="Y17" s="46">
        <f>[21]Шаблон!$T17</f>
        <v>191</v>
      </c>
      <c r="Z17" s="57">
        <f t="shared" si="7"/>
        <v>92.71844660194175</v>
      </c>
      <c r="AA17" s="29"/>
      <c r="AB17" s="32"/>
    </row>
    <row r="18" spans="1:28" s="33" customFormat="1" ht="18" customHeight="1" x14ac:dyDescent="0.25">
      <c r="A18" s="52" t="s">
        <v>36</v>
      </c>
      <c r="B18" s="31">
        <v>905</v>
      </c>
      <c r="C18" s="85">
        <f>[20]Шаблон!$M18+[20]Шаблон!$K18-[20]Шаблон!$L18+[21]Шаблон!$D18</f>
        <v>880</v>
      </c>
      <c r="D18" s="57">
        <f t="shared" si="0"/>
        <v>97.237569060773481</v>
      </c>
      <c r="E18" s="31">
        <v>539</v>
      </c>
      <c r="F18" s="85">
        <f>[21]Шаблон!$D18</f>
        <v>532</v>
      </c>
      <c r="G18" s="57">
        <f t="shared" si="1"/>
        <v>98.701298701298697</v>
      </c>
      <c r="H18" s="31">
        <v>190</v>
      </c>
      <c r="I18" s="85">
        <f>[21]Шаблон!$F18+[20]Шаблон!$D18</f>
        <v>156</v>
      </c>
      <c r="J18" s="57">
        <f t="shared" si="2"/>
        <v>82.10526315789474</v>
      </c>
      <c r="K18" s="31">
        <v>48</v>
      </c>
      <c r="L18" s="85">
        <f>[21]Шаблон!$J18</f>
        <v>50</v>
      </c>
      <c r="M18" s="57">
        <f t="shared" si="3"/>
        <v>104.16666666666667</v>
      </c>
      <c r="N18" s="89">
        <v>65</v>
      </c>
      <c r="O18" s="85">
        <f>[21]Шаблон!$K18+[21]Шаблон!$L18+[20]Шаблон!$G18</f>
        <v>25</v>
      </c>
      <c r="P18" s="57">
        <f t="shared" si="4"/>
        <v>38.461538461538467</v>
      </c>
      <c r="Q18" s="31">
        <v>520</v>
      </c>
      <c r="R18" s="46">
        <f>[21]Шаблон!$M18</f>
        <v>490</v>
      </c>
      <c r="S18" s="57">
        <f t="shared" si="5"/>
        <v>94.230769230769226</v>
      </c>
      <c r="T18" s="46">
        <f>[20]Шаблон!$M18+[21]Шаблон!$P18</f>
        <v>175</v>
      </c>
      <c r="U18" s="31">
        <v>194</v>
      </c>
      <c r="V18" s="46">
        <f>[21]Шаблон!$P18</f>
        <v>174</v>
      </c>
      <c r="W18" s="57">
        <f t="shared" si="6"/>
        <v>89.690721649484544</v>
      </c>
      <c r="X18" s="31">
        <v>153</v>
      </c>
      <c r="Y18" s="46">
        <f>[21]Шаблон!$T18</f>
        <v>143</v>
      </c>
      <c r="Z18" s="57">
        <f t="shared" si="7"/>
        <v>93.464052287581694</v>
      </c>
      <c r="AA18" s="29"/>
      <c r="AB18" s="32"/>
    </row>
    <row r="19" spans="1:28" s="33" customFormat="1" ht="18" customHeight="1" x14ac:dyDescent="0.25">
      <c r="A19" s="52" t="s">
        <v>37</v>
      </c>
      <c r="B19" s="31">
        <v>2328</v>
      </c>
      <c r="C19" s="85">
        <f>[20]Шаблон!$M19+[20]Шаблон!$K19-[20]Шаблон!$L19+[21]Шаблон!$D19</f>
        <v>2203</v>
      </c>
      <c r="D19" s="57">
        <f t="shared" si="0"/>
        <v>94.630584192439855</v>
      </c>
      <c r="E19" s="31">
        <v>1237</v>
      </c>
      <c r="F19" s="85">
        <f>[21]Шаблон!$D19</f>
        <v>1240</v>
      </c>
      <c r="G19" s="57">
        <f t="shared" si="1"/>
        <v>100.24252223120453</v>
      </c>
      <c r="H19" s="31">
        <v>482</v>
      </c>
      <c r="I19" s="85">
        <f>[21]Шаблон!$F19+[20]Шаблон!$D19</f>
        <v>436</v>
      </c>
      <c r="J19" s="57">
        <f t="shared" si="2"/>
        <v>90.456431535269715</v>
      </c>
      <c r="K19" s="31">
        <v>74</v>
      </c>
      <c r="L19" s="85">
        <f>[21]Шаблон!$J19</f>
        <v>82</v>
      </c>
      <c r="M19" s="57">
        <f t="shared" si="3"/>
        <v>110.81081081081081</v>
      </c>
      <c r="N19" s="89">
        <v>75</v>
      </c>
      <c r="O19" s="85">
        <f>[21]Шаблон!$K19+[21]Шаблон!$L19+[20]Шаблон!$G19</f>
        <v>106</v>
      </c>
      <c r="P19" s="57">
        <f t="shared" si="4"/>
        <v>141.33333333333334</v>
      </c>
      <c r="Q19" s="31">
        <v>1194</v>
      </c>
      <c r="R19" s="46">
        <f>[21]Шаблон!$M19</f>
        <v>1181</v>
      </c>
      <c r="S19" s="57">
        <f t="shared" si="5"/>
        <v>98.911222780569517</v>
      </c>
      <c r="T19" s="46">
        <f>[20]Шаблон!$M19+[21]Шаблон!$P19</f>
        <v>434</v>
      </c>
      <c r="U19" s="31">
        <v>536</v>
      </c>
      <c r="V19" s="46">
        <f>[21]Шаблон!$P19</f>
        <v>431</v>
      </c>
      <c r="W19" s="57">
        <f t="shared" si="6"/>
        <v>80.410447761194021</v>
      </c>
      <c r="X19" s="31">
        <v>516</v>
      </c>
      <c r="Y19" s="46">
        <f>[21]Шаблон!$T19</f>
        <v>414</v>
      </c>
      <c r="Z19" s="57">
        <f t="shared" si="7"/>
        <v>80.232558139534888</v>
      </c>
      <c r="AA19" s="29"/>
      <c r="AB19" s="32"/>
    </row>
    <row r="20" spans="1:28" s="33" customFormat="1" ht="18" customHeight="1" x14ac:dyDescent="0.25">
      <c r="A20" s="52" t="s">
        <v>38</v>
      </c>
      <c r="B20" s="31">
        <v>1370</v>
      </c>
      <c r="C20" s="85">
        <f>[20]Шаблон!$M20+[20]Шаблон!$K20-[20]Шаблон!$L20+[21]Шаблон!$D20</f>
        <v>1354</v>
      </c>
      <c r="D20" s="57">
        <f t="shared" si="0"/>
        <v>98.832116788321173</v>
      </c>
      <c r="E20" s="31">
        <v>778</v>
      </c>
      <c r="F20" s="85">
        <f>[21]Шаблон!$D20</f>
        <v>695</v>
      </c>
      <c r="G20" s="57">
        <f t="shared" si="1"/>
        <v>89.33161953727506</v>
      </c>
      <c r="H20" s="31">
        <v>472</v>
      </c>
      <c r="I20" s="85">
        <f>[21]Шаблон!$F20+[20]Шаблон!$D20</f>
        <v>382</v>
      </c>
      <c r="J20" s="57">
        <f t="shared" si="2"/>
        <v>80.932203389830505</v>
      </c>
      <c r="K20" s="31">
        <v>70</v>
      </c>
      <c r="L20" s="85">
        <f>[21]Шаблон!$J20</f>
        <v>75</v>
      </c>
      <c r="M20" s="57">
        <f t="shared" si="3"/>
        <v>107.14285714285714</v>
      </c>
      <c r="N20" s="89">
        <v>184</v>
      </c>
      <c r="O20" s="85">
        <f>[21]Шаблон!$K20+[21]Шаблон!$L20+[20]Шаблон!$G20</f>
        <v>160</v>
      </c>
      <c r="P20" s="57">
        <f t="shared" si="4"/>
        <v>86.956521739130437</v>
      </c>
      <c r="Q20" s="31">
        <v>684</v>
      </c>
      <c r="R20" s="46">
        <f>[21]Шаблон!$M20</f>
        <v>615</v>
      </c>
      <c r="S20" s="57">
        <f t="shared" si="5"/>
        <v>89.912280701754383</v>
      </c>
      <c r="T20" s="46">
        <f>[20]Шаблон!$M20+[21]Шаблон!$P20</f>
        <v>151</v>
      </c>
      <c r="U20" s="31">
        <v>197</v>
      </c>
      <c r="V20" s="46">
        <f>[21]Шаблон!$P20</f>
        <v>135</v>
      </c>
      <c r="W20" s="57">
        <f t="shared" si="6"/>
        <v>68.527918781725887</v>
      </c>
      <c r="X20" s="31">
        <v>174</v>
      </c>
      <c r="Y20" s="46">
        <f>[21]Шаблон!$T20</f>
        <v>109</v>
      </c>
      <c r="Z20" s="57">
        <f t="shared" si="7"/>
        <v>62.643678160919535</v>
      </c>
      <c r="AA20" s="29"/>
      <c r="AB20" s="32"/>
    </row>
    <row r="21" spans="1:28" s="33" customFormat="1" ht="18" customHeight="1" x14ac:dyDescent="0.25">
      <c r="A21" s="52" t="s">
        <v>39</v>
      </c>
      <c r="B21" s="31">
        <v>829</v>
      </c>
      <c r="C21" s="85">
        <f>[20]Шаблон!$M21+[20]Шаблон!$K21-[20]Шаблон!$L21+[21]Шаблон!$D21</f>
        <v>647</v>
      </c>
      <c r="D21" s="57">
        <f t="shared" si="0"/>
        <v>78.045838359469244</v>
      </c>
      <c r="E21" s="31">
        <v>476</v>
      </c>
      <c r="F21" s="85">
        <f>[21]Шаблон!$D21</f>
        <v>385</v>
      </c>
      <c r="G21" s="57">
        <f t="shared" si="1"/>
        <v>80.882352941176478</v>
      </c>
      <c r="H21" s="31">
        <v>276</v>
      </c>
      <c r="I21" s="85">
        <f>[21]Шаблон!$F21+[20]Шаблон!$D21</f>
        <v>162</v>
      </c>
      <c r="J21" s="57">
        <f t="shared" si="2"/>
        <v>58.695652173913047</v>
      </c>
      <c r="K21" s="31">
        <v>38</v>
      </c>
      <c r="L21" s="85">
        <f>[21]Шаблон!$J21</f>
        <v>53</v>
      </c>
      <c r="M21" s="57">
        <f t="shared" si="3"/>
        <v>139.4736842105263</v>
      </c>
      <c r="N21" s="89">
        <v>41</v>
      </c>
      <c r="O21" s="85">
        <f>[21]Шаблон!$K21+[21]Шаблон!$L21+[20]Шаблон!$G21</f>
        <v>71</v>
      </c>
      <c r="P21" s="57">
        <f t="shared" si="4"/>
        <v>173.17073170731706</v>
      </c>
      <c r="Q21" s="31">
        <v>400</v>
      </c>
      <c r="R21" s="46">
        <f>[21]Шаблон!$M21</f>
        <v>329</v>
      </c>
      <c r="S21" s="57">
        <f t="shared" si="5"/>
        <v>82.25</v>
      </c>
      <c r="T21" s="46">
        <f>[20]Шаблон!$M21+[21]Шаблон!$P21</f>
        <v>134</v>
      </c>
      <c r="U21" s="31">
        <v>157</v>
      </c>
      <c r="V21" s="46">
        <f>[21]Шаблон!$P21</f>
        <v>113</v>
      </c>
      <c r="W21" s="57">
        <f t="shared" si="6"/>
        <v>71.974522292993626</v>
      </c>
      <c r="X21" s="31">
        <v>144</v>
      </c>
      <c r="Y21" s="46">
        <f>[21]Шаблон!$T21</f>
        <v>99</v>
      </c>
      <c r="Z21" s="57">
        <f t="shared" si="7"/>
        <v>68.75</v>
      </c>
      <c r="AA21" s="29"/>
      <c r="AB21" s="32"/>
    </row>
    <row r="22" spans="1:28" s="33" customFormat="1" ht="18" customHeight="1" x14ac:dyDescent="0.25">
      <c r="A22" s="52" t="s">
        <v>40</v>
      </c>
      <c r="B22" s="31">
        <v>653</v>
      </c>
      <c r="C22" s="85">
        <f>[20]Шаблон!$M22+[20]Шаблон!$K22-[20]Шаблон!$L22+[21]Шаблон!$D22</f>
        <v>545</v>
      </c>
      <c r="D22" s="57">
        <f t="shared" si="0"/>
        <v>83.460949464012245</v>
      </c>
      <c r="E22" s="31">
        <v>588</v>
      </c>
      <c r="F22" s="85">
        <f>[21]Шаблон!$D22</f>
        <v>522</v>
      </c>
      <c r="G22" s="57">
        <f t="shared" si="1"/>
        <v>88.775510204081627</v>
      </c>
      <c r="H22" s="31">
        <v>221</v>
      </c>
      <c r="I22" s="85">
        <f>[21]Шаблон!$F22+[20]Шаблон!$D22</f>
        <v>190</v>
      </c>
      <c r="J22" s="57">
        <f t="shared" si="2"/>
        <v>85.972850678733039</v>
      </c>
      <c r="K22" s="31">
        <v>40</v>
      </c>
      <c r="L22" s="85">
        <f>[21]Шаблон!$J22</f>
        <v>50</v>
      </c>
      <c r="M22" s="57">
        <f t="shared" si="3"/>
        <v>125</v>
      </c>
      <c r="N22" s="89">
        <v>53</v>
      </c>
      <c r="O22" s="85">
        <f>[21]Шаблон!$K22+[21]Шаблон!$L22+[20]Шаблон!$G22</f>
        <v>16</v>
      </c>
      <c r="P22" s="57">
        <f t="shared" si="4"/>
        <v>30.188679245283019</v>
      </c>
      <c r="Q22" s="31">
        <v>562</v>
      </c>
      <c r="R22" s="46">
        <f>[21]Шаблон!$M22</f>
        <v>517</v>
      </c>
      <c r="S22" s="57">
        <f t="shared" si="5"/>
        <v>91.992882562277572</v>
      </c>
      <c r="T22" s="46">
        <f>[20]Шаблон!$M22+[21]Шаблон!$P22</f>
        <v>147</v>
      </c>
      <c r="U22" s="31">
        <v>208</v>
      </c>
      <c r="V22" s="46">
        <f>[21]Шаблон!$P22</f>
        <v>146</v>
      </c>
      <c r="W22" s="57">
        <f t="shared" si="6"/>
        <v>70.192307692307693</v>
      </c>
      <c r="X22" s="31">
        <v>183</v>
      </c>
      <c r="Y22" s="46">
        <f>[21]Шаблон!$T22</f>
        <v>137</v>
      </c>
      <c r="Z22" s="57">
        <f t="shared" si="7"/>
        <v>74.863387978142086</v>
      </c>
      <c r="AA22" s="29"/>
      <c r="AB22" s="32"/>
    </row>
    <row r="23" spans="1:28" s="33" customFormat="1" ht="18" customHeight="1" x14ac:dyDescent="0.25">
      <c r="A23" s="52" t="s">
        <v>41</v>
      </c>
      <c r="B23" s="31">
        <v>886</v>
      </c>
      <c r="C23" s="85">
        <f>[20]Шаблон!$M23+[20]Шаблон!$K23-[20]Шаблон!$L23+[21]Шаблон!$D23</f>
        <v>846</v>
      </c>
      <c r="D23" s="57">
        <f t="shared" si="0"/>
        <v>95.485327313769758</v>
      </c>
      <c r="E23" s="31">
        <v>617</v>
      </c>
      <c r="F23" s="85">
        <f>[21]Шаблон!$D23</f>
        <v>606</v>
      </c>
      <c r="G23" s="57">
        <f t="shared" si="1"/>
        <v>98.217179902755277</v>
      </c>
      <c r="H23" s="31">
        <v>237</v>
      </c>
      <c r="I23" s="85">
        <f>[21]Шаблон!$F23+[20]Шаблон!$D23</f>
        <v>149</v>
      </c>
      <c r="J23" s="57">
        <f t="shared" si="2"/>
        <v>62.869198312236286</v>
      </c>
      <c r="K23" s="31">
        <v>17</v>
      </c>
      <c r="L23" s="85">
        <f>[21]Шаблон!$J23</f>
        <v>30</v>
      </c>
      <c r="M23" s="57">
        <f t="shared" si="3"/>
        <v>176.47058823529412</v>
      </c>
      <c r="N23" s="89">
        <v>13</v>
      </c>
      <c r="O23" s="85">
        <f>[21]Шаблон!$K23+[21]Шаблон!$L23+[20]Шаблон!$G23</f>
        <v>17</v>
      </c>
      <c r="P23" s="57">
        <f t="shared" si="4"/>
        <v>130.76923076923077</v>
      </c>
      <c r="Q23" s="31">
        <v>518</v>
      </c>
      <c r="R23" s="46">
        <f>[21]Шаблон!$M23</f>
        <v>445</v>
      </c>
      <c r="S23" s="57">
        <f t="shared" si="5"/>
        <v>85.907335907335906</v>
      </c>
      <c r="T23" s="46">
        <f>[20]Шаблон!$M23+[21]Шаблон!$P23</f>
        <v>280</v>
      </c>
      <c r="U23" s="31">
        <v>216</v>
      </c>
      <c r="V23" s="46">
        <f>[21]Шаблон!$P23</f>
        <v>280</v>
      </c>
      <c r="W23" s="57">
        <f t="shared" si="6"/>
        <v>129.62962962962962</v>
      </c>
      <c r="X23" s="31">
        <v>187</v>
      </c>
      <c r="Y23" s="46">
        <f>[21]Шаблон!$T23</f>
        <v>239</v>
      </c>
      <c r="Z23" s="57">
        <f t="shared" si="7"/>
        <v>127.80748663101605</v>
      </c>
      <c r="AA23" s="29"/>
      <c r="AB23" s="32"/>
    </row>
    <row r="24" spans="1:28" s="33" customFormat="1" ht="18" customHeight="1" x14ac:dyDescent="0.25">
      <c r="A24" s="52" t="s">
        <v>42</v>
      </c>
      <c r="B24" s="31">
        <v>1071</v>
      </c>
      <c r="C24" s="85">
        <f>[20]Шаблон!$M24+[20]Шаблон!$K24-[20]Шаблон!$L24+[21]Шаблон!$D24</f>
        <v>954</v>
      </c>
      <c r="D24" s="57">
        <f t="shared" si="0"/>
        <v>89.075630252100851</v>
      </c>
      <c r="E24" s="31">
        <v>621</v>
      </c>
      <c r="F24" s="85">
        <f>[21]Шаблон!$D24</f>
        <v>550</v>
      </c>
      <c r="G24" s="57">
        <f t="shared" si="1"/>
        <v>88.566827697262482</v>
      </c>
      <c r="H24" s="31">
        <v>242</v>
      </c>
      <c r="I24" s="85">
        <f>[21]Шаблон!$F24+[20]Шаблон!$D24</f>
        <v>210</v>
      </c>
      <c r="J24" s="57">
        <f t="shared" si="2"/>
        <v>86.776859504132233</v>
      </c>
      <c r="K24" s="31">
        <v>73</v>
      </c>
      <c r="L24" s="85">
        <f>[21]Шаблон!$J24</f>
        <v>38</v>
      </c>
      <c r="M24" s="57">
        <f t="shared" si="3"/>
        <v>52.054794520547944</v>
      </c>
      <c r="N24" s="89">
        <v>74</v>
      </c>
      <c r="O24" s="85">
        <f>[21]Шаблон!$K24+[21]Шаблон!$L24+[20]Шаблон!$G24</f>
        <v>75</v>
      </c>
      <c r="P24" s="57">
        <f t="shared" si="4"/>
        <v>101.35135135135135</v>
      </c>
      <c r="Q24" s="31">
        <v>570</v>
      </c>
      <c r="R24" s="46">
        <f>[21]Шаблон!$M24</f>
        <v>478</v>
      </c>
      <c r="S24" s="57">
        <f t="shared" si="5"/>
        <v>83.859649122807028</v>
      </c>
      <c r="T24" s="46">
        <f>[20]Шаблон!$M24+[21]Шаблон!$P24</f>
        <v>196</v>
      </c>
      <c r="U24" s="31">
        <v>224</v>
      </c>
      <c r="V24" s="46">
        <f>[21]Шаблон!$P24</f>
        <v>195</v>
      </c>
      <c r="W24" s="57">
        <f t="shared" si="6"/>
        <v>87.053571428571431</v>
      </c>
      <c r="X24" s="31">
        <v>201</v>
      </c>
      <c r="Y24" s="46">
        <f>[21]Шаблон!$T24</f>
        <v>171</v>
      </c>
      <c r="Z24" s="57">
        <f t="shared" si="7"/>
        <v>85.074626865671647</v>
      </c>
      <c r="AA24" s="29"/>
      <c r="AB24" s="32"/>
    </row>
    <row r="25" spans="1:28" s="33" customFormat="1" ht="18" customHeight="1" x14ac:dyDescent="0.25">
      <c r="A25" s="53" t="s">
        <v>43</v>
      </c>
      <c r="B25" s="31">
        <v>1580</v>
      </c>
      <c r="C25" s="85">
        <f>[20]Шаблон!$M25+[20]Шаблон!$K25-[20]Шаблон!$L25+[21]Шаблон!$D25</f>
        <v>1363</v>
      </c>
      <c r="D25" s="57">
        <f t="shared" si="0"/>
        <v>86.265822784810126</v>
      </c>
      <c r="E25" s="31">
        <v>971</v>
      </c>
      <c r="F25" s="85">
        <f>[21]Шаблон!$D25</f>
        <v>732</v>
      </c>
      <c r="G25" s="57">
        <f t="shared" si="1"/>
        <v>75.38619979402678</v>
      </c>
      <c r="H25" s="31">
        <v>328</v>
      </c>
      <c r="I25" s="85">
        <f>[21]Шаблон!$F25+[20]Шаблон!$D25</f>
        <v>235</v>
      </c>
      <c r="J25" s="57">
        <f t="shared" si="2"/>
        <v>71.646341463414629</v>
      </c>
      <c r="K25" s="31">
        <v>87</v>
      </c>
      <c r="L25" s="85">
        <f>[21]Шаблон!$J25</f>
        <v>72</v>
      </c>
      <c r="M25" s="57">
        <f t="shared" si="3"/>
        <v>82.758620689655174</v>
      </c>
      <c r="N25" s="89">
        <v>29</v>
      </c>
      <c r="O25" s="85">
        <f>[21]Шаблон!$K25+[21]Шаблон!$L25+[20]Шаблон!$G25</f>
        <v>52</v>
      </c>
      <c r="P25" s="57">
        <f t="shared" si="4"/>
        <v>179.31034482758622</v>
      </c>
      <c r="Q25" s="31">
        <v>855</v>
      </c>
      <c r="R25" s="46">
        <f>[21]Шаблон!$M25</f>
        <v>690</v>
      </c>
      <c r="S25" s="57">
        <f t="shared" si="5"/>
        <v>80.701754385964904</v>
      </c>
      <c r="T25" s="46">
        <f>[20]Шаблон!$M25+[21]Шаблон!$P25</f>
        <v>192</v>
      </c>
      <c r="U25" s="31">
        <v>297</v>
      </c>
      <c r="V25" s="46">
        <f>[21]Шаблон!$P25</f>
        <v>172</v>
      </c>
      <c r="W25" s="57">
        <f t="shared" si="6"/>
        <v>57.912457912457917</v>
      </c>
      <c r="X25" s="31">
        <v>266</v>
      </c>
      <c r="Y25" s="46">
        <f>[21]Шаблон!$T25</f>
        <v>155</v>
      </c>
      <c r="Z25" s="57">
        <f t="shared" si="7"/>
        <v>58.270676691729328</v>
      </c>
      <c r="AA25" s="29"/>
      <c r="AB25" s="32"/>
    </row>
    <row r="26" spans="1:28" s="33" customFormat="1" ht="18" customHeight="1" x14ac:dyDescent="0.25">
      <c r="A26" s="52" t="s">
        <v>44</v>
      </c>
      <c r="B26" s="31">
        <v>2984</v>
      </c>
      <c r="C26" s="85">
        <f>[20]Шаблон!$M26+[20]Шаблон!$K26-[20]Шаблон!$L26+[21]Шаблон!$D26</f>
        <v>2738</v>
      </c>
      <c r="D26" s="57">
        <f t="shared" si="0"/>
        <v>91.756032171581765</v>
      </c>
      <c r="E26" s="31">
        <v>740</v>
      </c>
      <c r="F26" s="85">
        <f>[21]Шаблон!$D26</f>
        <v>748</v>
      </c>
      <c r="G26" s="57">
        <f t="shared" si="1"/>
        <v>101.08108108108107</v>
      </c>
      <c r="H26" s="31">
        <v>509</v>
      </c>
      <c r="I26" s="85">
        <f>[21]Шаблон!$F26+[20]Шаблон!$D26</f>
        <v>235</v>
      </c>
      <c r="J26" s="57">
        <f t="shared" si="2"/>
        <v>46.168958742632618</v>
      </c>
      <c r="K26" s="31">
        <v>25</v>
      </c>
      <c r="L26" s="85">
        <f>[21]Шаблон!$J26</f>
        <v>31</v>
      </c>
      <c r="M26" s="57">
        <f t="shared" si="3"/>
        <v>124</v>
      </c>
      <c r="N26" s="89">
        <v>3</v>
      </c>
      <c r="O26" s="85">
        <f>[21]Шаблон!$K26+[21]Шаблон!$L26+[20]Шаблон!$G26</f>
        <v>5</v>
      </c>
      <c r="P26" s="57">
        <f t="shared" si="4"/>
        <v>166.66666666666669</v>
      </c>
      <c r="Q26" s="31">
        <v>538</v>
      </c>
      <c r="R26" s="46">
        <f>[21]Шаблон!$M26</f>
        <v>584</v>
      </c>
      <c r="S26" s="57">
        <f t="shared" si="5"/>
        <v>108.55018587360594</v>
      </c>
      <c r="T26" s="46">
        <f>[20]Шаблон!$M26+[21]Шаблон!$P26</f>
        <v>206</v>
      </c>
      <c r="U26" s="31">
        <v>238</v>
      </c>
      <c r="V26" s="46">
        <f>[21]Шаблон!$P26</f>
        <v>189</v>
      </c>
      <c r="W26" s="57">
        <f t="shared" si="6"/>
        <v>79.411764705882348</v>
      </c>
      <c r="X26" s="31">
        <v>206</v>
      </c>
      <c r="Y26" s="46">
        <f>[21]Шаблон!$T26</f>
        <v>160</v>
      </c>
      <c r="Z26" s="57">
        <f t="shared" si="7"/>
        <v>77.669902912621353</v>
      </c>
      <c r="AA26" s="29"/>
      <c r="AB26" s="32"/>
    </row>
    <row r="27" spans="1:28" s="33" customFormat="1" ht="18" customHeight="1" x14ac:dyDescent="0.25">
      <c r="A27" s="52" t="s">
        <v>45</v>
      </c>
      <c r="B27" s="31">
        <v>2097</v>
      </c>
      <c r="C27" s="85">
        <f>[20]Шаблон!$M27+[20]Шаблон!$K27-[20]Шаблон!$L27+[21]Шаблон!$D27</f>
        <v>2030</v>
      </c>
      <c r="D27" s="57">
        <f t="shared" si="0"/>
        <v>96.804959465903679</v>
      </c>
      <c r="E27" s="31">
        <v>751</v>
      </c>
      <c r="F27" s="85">
        <f>[21]Шаблон!$D27</f>
        <v>780</v>
      </c>
      <c r="G27" s="57">
        <f t="shared" si="1"/>
        <v>103.86151797603196</v>
      </c>
      <c r="H27" s="31">
        <v>373</v>
      </c>
      <c r="I27" s="85">
        <f>[21]Шаблон!$F27+[20]Шаблон!$D27</f>
        <v>281</v>
      </c>
      <c r="J27" s="57">
        <f t="shared" si="2"/>
        <v>75.335120643431637</v>
      </c>
      <c r="K27" s="31">
        <v>101</v>
      </c>
      <c r="L27" s="85">
        <f>[21]Шаблон!$J27</f>
        <v>83</v>
      </c>
      <c r="M27" s="57">
        <f t="shared" si="3"/>
        <v>82.178217821782169</v>
      </c>
      <c r="N27" s="89">
        <v>67</v>
      </c>
      <c r="O27" s="85">
        <f>[21]Шаблон!$K27+[21]Шаблон!$L27+[20]Шаблон!$G27</f>
        <v>69</v>
      </c>
      <c r="P27" s="57">
        <f t="shared" si="4"/>
        <v>102.98507462686568</v>
      </c>
      <c r="Q27" s="31">
        <v>719</v>
      </c>
      <c r="R27" s="46">
        <f>[21]Шаблон!$M27</f>
        <v>759</v>
      </c>
      <c r="S27" s="57">
        <f t="shared" si="5"/>
        <v>105.5632823365786</v>
      </c>
      <c r="T27" s="46">
        <f>[20]Шаблон!$M27+[21]Шаблон!$P27</f>
        <v>242</v>
      </c>
      <c r="U27" s="31">
        <v>265</v>
      </c>
      <c r="V27" s="46">
        <f>[21]Шаблон!$P27</f>
        <v>242</v>
      </c>
      <c r="W27" s="57">
        <f t="shared" si="6"/>
        <v>91.320754716981128</v>
      </c>
      <c r="X27" s="31">
        <v>251</v>
      </c>
      <c r="Y27" s="46">
        <f>[21]Шаблон!$T27</f>
        <v>227</v>
      </c>
      <c r="Z27" s="57">
        <f t="shared" si="7"/>
        <v>90.438247011952186</v>
      </c>
      <c r="AA27" s="29"/>
      <c r="AB27" s="32"/>
    </row>
    <row r="28" spans="1:28" s="33" customFormat="1" ht="18" customHeight="1" x14ac:dyDescent="0.25">
      <c r="A28" s="54" t="s">
        <v>46</v>
      </c>
      <c r="B28" s="31">
        <v>1947</v>
      </c>
      <c r="C28" s="85">
        <f>[20]Шаблон!$M28+[20]Шаблон!$K28-[20]Шаблон!$L28+[21]Шаблон!$D28</f>
        <v>1773</v>
      </c>
      <c r="D28" s="57">
        <f t="shared" si="0"/>
        <v>91.063174114021578</v>
      </c>
      <c r="E28" s="31">
        <v>829</v>
      </c>
      <c r="F28" s="85">
        <f>[21]Шаблон!$D28</f>
        <v>763</v>
      </c>
      <c r="G28" s="57">
        <f t="shared" si="1"/>
        <v>92.038600723763579</v>
      </c>
      <c r="H28" s="31">
        <v>471</v>
      </c>
      <c r="I28" s="85">
        <f>[21]Шаблон!$F28+[20]Шаблон!$D28</f>
        <v>374</v>
      </c>
      <c r="J28" s="57">
        <f t="shared" si="2"/>
        <v>79.405520169851386</v>
      </c>
      <c r="K28" s="31">
        <v>49</v>
      </c>
      <c r="L28" s="85">
        <f>[21]Шаблон!$J28</f>
        <v>61</v>
      </c>
      <c r="M28" s="57">
        <f t="shared" si="3"/>
        <v>124.48979591836735</v>
      </c>
      <c r="N28" s="89">
        <v>94</v>
      </c>
      <c r="O28" s="85">
        <f>[21]Шаблон!$K28+[21]Шаблон!$L28+[20]Шаблон!$G28</f>
        <v>22</v>
      </c>
      <c r="P28" s="57">
        <f t="shared" si="4"/>
        <v>23.404255319148938</v>
      </c>
      <c r="Q28" s="31">
        <v>803</v>
      </c>
      <c r="R28" s="46">
        <f>[21]Шаблон!$M28</f>
        <v>755</v>
      </c>
      <c r="S28" s="57">
        <f t="shared" si="5"/>
        <v>94.022415940224164</v>
      </c>
      <c r="T28" s="46">
        <f>[20]Шаблон!$M28+[21]Шаблон!$P28</f>
        <v>235</v>
      </c>
      <c r="U28" s="31">
        <v>262</v>
      </c>
      <c r="V28" s="46">
        <f>[21]Шаблон!$P28</f>
        <v>234</v>
      </c>
      <c r="W28" s="57">
        <f t="shared" si="6"/>
        <v>89.312977099236647</v>
      </c>
      <c r="X28" s="31">
        <v>238</v>
      </c>
      <c r="Y28" s="46">
        <f>[21]Шаблон!$T28</f>
        <v>211</v>
      </c>
      <c r="Z28" s="57">
        <f t="shared" si="7"/>
        <v>88.65546218487394</v>
      </c>
      <c r="AA28" s="29"/>
      <c r="AB28" s="32"/>
    </row>
    <row r="29" spans="1:28" ht="51" customHeight="1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106" t="s">
        <v>77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8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8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8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1:23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1:23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1:23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1:23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1:23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1:23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1:23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1:23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1:23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1:23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1:23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1:23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1:23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1:23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1:23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1:23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1:23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1:23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1:23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1:23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1:23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1:23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1:23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1:23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1:23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1:23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1:23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1:23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1:23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1:23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1:23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1:23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1:23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1:23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1:23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1:23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1:23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1:23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1:23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1:23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1:23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1:23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1:23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1:23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1:23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1:23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1:23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1:23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1:23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1:23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1:23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1:23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</sheetData>
  <mergeCells count="39">
    <mergeCell ref="V1:W1"/>
    <mergeCell ref="Y4:Y5"/>
    <mergeCell ref="J4:J5"/>
    <mergeCell ref="K4:K5"/>
    <mergeCell ref="L4:L5"/>
    <mergeCell ref="X4:X5"/>
    <mergeCell ref="V2:W2"/>
    <mergeCell ref="X2:Y2"/>
    <mergeCell ref="N3:P3"/>
    <mergeCell ref="X3:Z3"/>
    <mergeCell ref="Z4:Z5"/>
    <mergeCell ref="V4:V5"/>
    <mergeCell ref="W4:W5"/>
    <mergeCell ref="B1:M1"/>
    <mergeCell ref="T4:T5"/>
    <mergeCell ref="G4:G5"/>
    <mergeCell ref="U4:U5"/>
    <mergeCell ref="N4:N5"/>
    <mergeCell ref="O4:O5"/>
    <mergeCell ref="P4:P5"/>
    <mergeCell ref="Q4:Q5"/>
    <mergeCell ref="R4:R5"/>
    <mergeCell ref="S4:S5"/>
    <mergeCell ref="N29:Z29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M4:M5"/>
    <mergeCell ref="H4:H5"/>
    <mergeCell ref="Q3:S3"/>
    <mergeCell ref="I4:I5"/>
    <mergeCell ref="U3:W3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4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H16" sqref="H16"/>
    </sheetView>
  </sheetViews>
  <sheetFormatPr defaultRowHeight="14.25" x14ac:dyDescent="0.2"/>
  <cols>
    <col min="1" max="1" width="29.140625" style="37" customWidth="1"/>
    <col min="2" max="2" width="9" style="37" customWidth="1"/>
    <col min="3" max="3" width="8.7109375" style="37" customWidth="1"/>
    <col min="4" max="4" width="8.28515625" style="37" customWidth="1"/>
    <col min="5" max="5" width="9.7109375" style="37" customWidth="1"/>
    <col min="6" max="6" width="10" style="37" customWidth="1"/>
    <col min="7" max="7" width="7.42578125" style="37" customWidth="1"/>
    <col min="8" max="8" width="9" style="37" customWidth="1"/>
    <col min="9" max="9" width="8.28515625" style="37" customWidth="1"/>
    <col min="10" max="10" width="8.7109375" style="37" customWidth="1"/>
    <col min="11" max="11" width="11" style="37" customWidth="1"/>
    <col min="12" max="12" width="10.7109375" style="37" customWidth="1"/>
    <col min="13" max="13" width="9" style="37" customWidth="1"/>
    <col min="14" max="15" width="7.7109375" style="37" customWidth="1"/>
    <col min="16" max="16" width="8.140625" style="37" customWidth="1"/>
    <col min="17" max="17" width="7" style="37" customWidth="1"/>
    <col min="18" max="18" width="8.28515625" style="37" customWidth="1"/>
    <col min="19" max="19" width="8.140625" style="37" customWidth="1"/>
    <col min="20" max="20" width="15.140625" style="37" customWidth="1"/>
    <col min="21" max="21" width="8.28515625" style="37" customWidth="1"/>
    <col min="22" max="22" width="8.42578125" style="37" customWidth="1"/>
    <col min="23" max="23" width="7.5703125" style="37" customWidth="1"/>
    <col min="24" max="24" width="7.42578125" style="37" customWidth="1"/>
    <col min="25" max="25" width="8" style="37" customWidth="1"/>
    <col min="26" max="16384" width="9.140625" style="37"/>
  </cols>
  <sheetData>
    <row r="1" spans="1:30" s="22" customFormat="1" ht="58.5" customHeight="1" x14ac:dyDescent="0.35">
      <c r="B1" s="107" t="s">
        <v>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21"/>
      <c r="O1" s="21"/>
      <c r="P1" s="21"/>
      <c r="Q1" s="21"/>
      <c r="R1" s="21"/>
      <c r="S1" s="21"/>
      <c r="T1" s="21"/>
      <c r="U1" s="21"/>
      <c r="V1" s="113"/>
      <c r="W1" s="113"/>
      <c r="X1" s="41"/>
      <c r="Z1" s="47" t="s">
        <v>12</v>
      </c>
    </row>
    <row r="2" spans="1:30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V2" s="108"/>
      <c r="W2" s="108"/>
      <c r="X2" s="117" t="s">
        <v>5</v>
      </c>
      <c r="Y2" s="117"/>
    </row>
    <row r="3" spans="1:30" s="26" customFormat="1" ht="61.5" customHeight="1" x14ac:dyDescent="0.25">
      <c r="A3" s="109"/>
      <c r="B3" s="110" t="s">
        <v>18</v>
      </c>
      <c r="C3" s="110"/>
      <c r="D3" s="110"/>
      <c r="E3" s="110" t="s">
        <v>19</v>
      </c>
      <c r="F3" s="110"/>
      <c r="G3" s="110"/>
      <c r="H3" s="110" t="s">
        <v>59</v>
      </c>
      <c r="I3" s="110"/>
      <c r="J3" s="110"/>
      <c r="K3" s="110" t="s">
        <v>7</v>
      </c>
      <c r="L3" s="110"/>
      <c r="M3" s="110"/>
      <c r="N3" s="110" t="s">
        <v>8</v>
      </c>
      <c r="O3" s="110"/>
      <c r="P3" s="110"/>
      <c r="Q3" s="114" t="s">
        <v>6</v>
      </c>
      <c r="R3" s="115"/>
      <c r="S3" s="116"/>
      <c r="T3" s="90" t="s">
        <v>76</v>
      </c>
      <c r="U3" s="110" t="s">
        <v>9</v>
      </c>
      <c r="V3" s="110"/>
      <c r="W3" s="110"/>
      <c r="X3" s="110" t="s">
        <v>10</v>
      </c>
      <c r="Y3" s="110"/>
      <c r="Z3" s="110"/>
    </row>
    <row r="4" spans="1:30" s="27" customFormat="1" ht="15.75" customHeight="1" x14ac:dyDescent="0.25">
      <c r="A4" s="109"/>
      <c r="B4" s="111" t="s">
        <v>13</v>
      </c>
      <c r="C4" s="111" t="s">
        <v>24</v>
      </c>
      <c r="D4" s="112" t="s">
        <v>2</v>
      </c>
      <c r="E4" s="111" t="s">
        <v>13</v>
      </c>
      <c r="F4" s="111" t="s">
        <v>24</v>
      </c>
      <c r="G4" s="112" t="s">
        <v>2</v>
      </c>
      <c r="H4" s="111" t="s">
        <v>13</v>
      </c>
      <c r="I4" s="111" t="s">
        <v>24</v>
      </c>
      <c r="J4" s="112" t="s">
        <v>2</v>
      </c>
      <c r="K4" s="111" t="s">
        <v>13</v>
      </c>
      <c r="L4" s="111" t="s">
        <v>24</v>
      </c>
      <c r="M4" s="112" t="s">
        <v>2</v>
      </c>
      <c r="N4" s="111" t="s">
        <v>13</v>
      </c>
      <c r="O4" s="111" t="s">
        <v>24</v>
      </c>
      <c r="P4" s="112" t="s">
        <v>2</v>
      </c>
      <c r="Q4" s="111" t="s">
        <v>13</v>
      </c>
      <c r="R4" s="111" t="s">
        <v>24</v>
      </c>
      <c r="S4" s="112" t="s">
        <v>2</v>
      </c>
      <c r="T4" s="111" t="s">
        <v>24</v>
      </c>
      <c r="U4" s="111" t="s">
        <v>13</v>
      </c>
      <c r="V4" s="111" t="s">
        <v>24</v>
      </c>
      <c r="W4" s="112" t="s">
        <v>2</v>
      </c>
      <c r="X4" s="111" t="s">
        <v>13</v>
      </c>
      <c r="Y4" s="111" t="s">
        <v>24</v>
      </c>
      <c r="Z4" s="112" t="s">
        <v>2</v>
      </c>
    </row>
    <row r="5" spans="1:30" s="27" customFormat="1" ht="4.5" customHeight="1" x14ac:dyDescent="0.25">
      <c r="A5" s="109"/>
      <c r="B5" s="111"/>
      <c r="C5" s="111"/>
      <c r="D5" s="112"/>
      <c r="E5" s="111"/>
      <c r="F5" s="111"/>
      <c r="G5" s="112"/>
      <c r="H5" s="111"/>
      <c r="I5" s="111"/>
      <c r="J5" s="112"/>
      <c r="K5" s="111"/>
      <c r="L5" s="111"/>
      <c r="M5" s="112"/>
      <c r="N5" s="111"/>
      <c r="O5" s="111"/>
      <c r="P5" s="112"/>
      <c r="Q5" s="111"/>
      <c r="R5" s="111"/>
      <c r="S5" s="112"/>
      <c r="T5" s="111"/>
      <c r="U5" s="111"/>
      <c r="V5" s="111"/>
      <c r="W5" s="112"/>
      <c r="X5" s="111"/>
      <c r="Y5" s="111"/>
      <c r="Z5" s="112"/>
    </row>
    <row r="6" spans="1:30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20</v>
      </c>
      <c r="U6" s="43">
        <v>22</v>
      </c>
      <c r="V6" s="43">
        <v>23</v>
      </c>
      <c r="W6" s="43">
        <v>24</v>
      </c>
      <c r="X6" s="43">
        <v>25</v>
      </c>
      <c r="Y6" s="43">
        <v>26</v>
      </c>
      <c r="Z6" s="43">
        <v>27</v>
      </c>
    </row>
    <row r="7" spans="1:30" s="30" customFormat="1" ht="18" customHeight="1" x14ac:dyDescent="0.25">
      <c r="A7" s="50" t="s">
        <v>25</v>
      </c>
      <c r="B7" s="28">
        <f>SUM(B8:B28)</f>
        <v>13174</v>
      </c>
      <c r="C7" s="28">
        <f>SUM(C8:C28)</f>
        <v>11306</v>
      </c>
      <c r="D7" s="56">
        <f>IF(B7=0,0,C7/B7)*100</f>
        <v>85.820555639896767</v>
      </c>
      <c r="E7" s="28">
        <f>SUM(E8:E28)</f>
        <v>6992</v>
      </c>
      <c r="F7" s="28">
        <f>SUM(F8:F28)</f>
        <v>6354</v>
      </c>
      <c r="G7" s="56">
        <f>IF(E7=0,0,F7/E7)*100</f>
        <v>90.875286041189923</v>
      </c>
      <c r="H7" s="28">
        <f>SUM(H8:H28)</f>
        <v>1523</v>
      </c>
      <c r="I7" s="28">
        <f>SUM(I8:I28)</f>
        <v>1351</v>
      </c>
      <c r="J7" s="56">
        <f>IF(H7=0,0,I7/H7)*100</f>
        <v>88.706500328299413</v>
      </c>
      <c r="K7" s="28">
        <f>SUM(K8:K28)</f>
        <v>225</v>
      </c>
      <c r="L7" s="28">
        <f>SUM(L8:L28)</f>
        <v>220</v>
      </c>
      <c r="M7" s="56">
        <f>IF(K7=0,0,L7/K7)*100</f>
        <v>97.777777777777771</v>
      </c>
      <c r="N7" s="88">
        <f>SUM(N8:N28)</f>
        <v>294</v>
      </c>
      <c r="O7" s="28">
        <f>SUM(O8:O28)</f>
        <v>169</v>
      </c>
      <c r="P7" s="56">
        <f>IF(N7=0,0,O7/N7)*100</f>
        <v>57.482993197278908</v>
      </c>
      <c r="Q7" s="28">
        <f>SUM(Q8:Q28)</f>
        <v>5989</v>
      </c>
      <c r="R7" s="28">
        <f>SUM(R8:R28)</f>
        <v>5530</v>
      </c>
      <c r="S7" s="56">
        <f>IF(Q7=0,0,R7/Q7)*100</f>
        <v>92.335949240273834</v>
      </c>
      <c r="T7" s="28">
        <f>SUM(T8:T28)</f>
        <v>1883</v>
      </c>
      <c r="U7" s="28">
        <f>SUM(U8:U28)</f>
        <v>2202</v>
      </c>
      <c r="V7" s="28">
        <f>SUM(V8:V28)</f>
        <v>1867</v>
      </c>
      <c r="W7" s="56">
        <f>IF(U7=0,0,V7/U7)*100</f>
        <v>84.786557674841063</v>
      </c>
      <c r="X7" s="28">
        <f>SUM(X8:X28)</f>
        <v>1899</v>
      </c>
      <c r="Y7" s="28">
        <f>SUM(Y8:Y28)</f>
        <v>1609</v>
      </c>
      <c r="Z7" s="56">
        <f>IF(X7=0,0,Y7/X7)*100</f>
        <v>84.728804634017905</v>
      </c>
      <c r="AA7" s="29"/>
      <c r="AD7" s="33"/>
    </row>
    <row r="8" spans="1:30" s="33" customFormat="1" ht="18" customHeight="1" x14ac:dyDescent="0.25">
      <c r="A8" s="51" t="s">
        <v>26</v>
      </c>
      <c r="B8" s="31">
        <v>528</v>
      </c>
      <c r="C8" s="31">
        <f>[5]Шаблон!$M8+[5]Шаблон!$K8-[5]Шаблон!$L8+[6]Шаблон!$D8</f>
        <v>473</v>
      </c>
      <c r="D8" s="57">
        <f t="shared" ref="D8:D28" si="0">IF(B8=0,0,C8/B8)*100</f>
        <v>89.583333333333343</v>
      </c>
      <c r="E8" s="31">
        <v>271</v>
      </c>
      <c r="F8" s="31">
        <f>[6]Шаблон!$D8</f>
        <v>237</v>
      </c>
      <c r="G8" s="57">
        <f t="shared" ref="G8:G28" si="1">IF(E8=0,0,F8/E8)*100</f>
        <v>87.453874538745396</v>
      </c>
      <c r="H8" s="31">
        <v>55</v>
      </c>
      <c r="I8" s="31">
        <f>[6]Шаблон!$F8+[5]Шаблон!$D8</f>
        <v>44</v>
      </c>
      <c r="J8" s="57">
        <f t="shared" ref="J8:J28" si="2">IF(H8=0,0,I8/H8)*100</f>
        <v>80</v>
      </c>
      <c r="K8" s="31">
        <v>15</v>
      </c>
      <c r="L8" s="31">
        <f>[6]Шаблон!$J8</f>
        <v>10</v>
      </c>
      <c r="M8" s="57">
        <f t="shared" ref="M8:M28" si="3">IF(K8=0,0,L8/K8)*100</f>
        <v>66.666666666666657</v>
      </c>
      <c r="N8" s="89">
        <v>20</v>
      </c>
      <c r="O8" s="31">
        <f>[6]Шаблон!$K8+[6]Шаблон!$L8+[5]Шаблон!$G8</f>
        <v>9</v>
      </c>
      <c r="P8" s="57">
        <f t="shared" ref="P8:P28" si="4">IF(N8=0,0,O8/N8)*100</f>
        <v>45</v>
      </c>
      <c r="Q8" s="87">
        <v>261</v>
      </c>
      <c r="R8" s="46">
        <f>'[7]1'!$D11</f>
        <v>228</v>
      </c>
      <c r="S8" s="57">
        <f t="shared" ref="S8:S28" si="5">IF(Q8=0,0,R8/Q8)*100</f>
        <v>87.356321839080465</v>
      </c>
      <c r="T8" s="46">
        <f>[6]Шаблон!$P8+[5]Шаблон!$M8</f>
        <v>72</v>
      </c>
      <c r="U8" s="31">
        <v>74</v>
      </c>
      <c r="V8" s="46">
        <f>[6]Шаблон!$P8</f>
        <v>72</v>
      </c>
      <c r="W8" s="57">
        <f t="shared" ref="W8:W28" si="6">IF(U8=0,0,V8/U8)*100</f>
        <v>97.297297297297305</v>
      </c>
      <c r="X8" s="31">
        <v>69</v>
      </c>
      <c r="Y8" s="46">
        <f>[6]Шаблон!$T8</f>
        <v>67</v>
      </c>
      <c r="Z8" s="57">
        <f t="shared" ref="Z8:Z28" si="7">IF(X8=0,0,Y8/X8)*100</f>
        <v>97.101449275362313</v>
      </c>
      <c r="AA8" s="29"/>
      <c r="AB8" s="32"/>
    </row>
    <row r="9" spans="1:30" s="34" customFormat="1" ht="18" customHeight="1" x14ac:dyDescent="0.25">
      <c r="A9" s="52" t="s">
        <v>27</v>
      </c>
      <c r="B9" s="31">
        <v>445</v>
      </c>
      <c r="C9" s="85">
        <f>[5]Шаблон!$M9+[5]Шаблон!$K9-[5]Шаблон!$L9+[6]Шаблон!$D9</f>
        <v>401</v>
      </c>
      <c r="D9" s="57">
        <f t="shared" si="0"/>
        <v>90.112359550561791</v>
      </c>
      <c r="E9" s="31">
        <v>160</v>
      </c>
      <c r="F9" s="85">
        <f>[6]Шаблон!$D9</f>
        <v>139</v>
      </c>
      <c r="G9" s="57">
        <f t="shared" si="1"/>
        <v>86.875</v>
      </c>
      <c r="H9" s="31">
        <v>36</v>
      </c>
      <c r="I9" s="85">
        <f>[6]Шаблон!$F9+[5]Шаблон!$D9</f>
        <v>32</v>
      </c>
      <c r="J9" s="57">
        <f t="shared" si="2"/>
        <v>88.888888888888886</v>
      </c>
      <c r="K9" s="31">
        <v>5</v>
      </c>
      <c r="L9" s="85">
        <f>[6]Шаблон!$J9</f>
        <v>3</v>
      </c>
      <c r="M9" s="57">
        <f t="shared" si="3"/>
        <v>60</v>
      </c>
      <c r="N9" s="89">
        <v>3</v>
      </c>
      <c r="O9" s="85">
        <f>[6]Шаблон!$K9+[6]Шаблон!$L9+[5]Шаблон!$G9</f>
        <v>8</v>
      </c>
      <c r="P9" s="57">
        <f t="shared" si="4"/>
        <v>266.66666666666663</v>
      </c>
      <c r="Q9" s="87">
        <v>143</v>
      </c>
      <c r="R9" s="46">
        <f>'[7]1'!$D12</f>
        <v>115</v>
      </c>
      <c r="S9" s="57">
        <f t="shared" si="5"/>
        <v>80.419580419580413</v>
      </c>
      <c r="T9" s="46">
        <f>[6]Шаблон!$P9+[5]Шаблон!$M9</f>
        <v>39</v>
      </c>
      <c r="U9" s="31">
        <v>54</v>
      </c>
      <c r="V9" s="46">
        <f>[6]Шаблон!$P9</f>
        <v>39</v>
      </c>
      <c r="W9" s="57">
        <f t="shared" si="6"/>
        <v>72.222222222222214</v>
      </c>
      <c r="X9" s="31">
        <v>51</v>
      </c>
      <c r="Y9" s="46">
        <f>[6]Шаблон!$T9</f>
        <v>39</v>
      </c>
      <c r="Z9" s="57">
        <f t="shared" si="7"/>
        <v>76.470588235294116</v>
      </c>
      <c r="AA9" s="29"/>
      <c r="AB9" s="32"/>
    </row>
    <row r="10" spans="1:30" s="33" customFormat="1" ht="18" customHeight="1" x14ac:dyDescent="0.25">
      <c r="A10" s="52" t="s">
        <v>28</v>
      </c>
      <c r="B10" s="31">
        <v>275</v>
      </c>
      <c r="C10" s="85">
        <f>[5]Шаблон!$M10+[5]Шаблон!$K10-[5]Шаблон!$L10+[6]Шаблон!$D10</f>
        <v>217</v>
      </c>
      <c r="D10" s="57">
        <f t="shared" si="0"/>
        <v>78.909090909090907</v>
      </c>
      <c r="E10" s="31">
        <v>165</v>
      </c>
      <c r="F10" s="85">
        <f>[6]Шаблон!$D10</f>
        <v>114</v>
      </c>
      <c r="G10" s="57">
        <f t="shared" si="1"/>
        <v>69.090909090909093</v>
      </c>
      <c r="H10" s="31">
        <v>39</v>
      </c>
      <c r="I10" s="85">
        <f>[6]Шаблон!$F10+[5]Шаблон!$D10</f>
        <v>21</v>
      </c>
      <c r="J10" s="57">
        <f t="shared" si="2"/>
        <v>53.846153846153847</v>
      </c>
      <c r="K10" s="31">
        <v>2</v>
      </c>
      <c r="L10" s="85">
        <f>[6]Шаблон!$J10</f>
        <v>0</v>
      </c>
      <c r="M10" s="57">
        <f t="shared" si="3"/>
        <v>0</v>
      </c>
      <c r="N10" s="89">
        <v>1</v>
      </c>
      <c r="O10" s="85">
        <f>[6]Шаблон!$K10+[6]Шаблон!$L10+[5]Шаблон!$G10</f>
        <v>1</v>
      </c>
      <c r="P10" s="57">
        <f t="shared" si="4"/>
        <v>100</v>
      </c>
      <c r="Q10" s="87">
        <v>151</v>
      </c>
      <c r="R10" s="46">
        <f>'[7]1'!$D13</f>
        <v>109</v>
      </c>
      <c r="S10" s="57">
        <f t="shared" si="5"/>
        <v>72.185430463576168</v>
      </c>
      <c r="T10" s="46">
        <f>[6]Шаблон!$P10+[5]Шаблон!$M10</f>
        <v>55</v>
      </c>
      <c r="U10" s="31">
        <v>34</v>
      </c>
      <c r="V10" s="46">
        <f>[6]Шаблон!$P10</f>
        <v>54</v>
      </c>
      <c r="W10" s="57">
        <f t="shared" si="6"/>
        <v>158.8235294117647</v>
      </c>
      <c r="X10" s="31">
        <v>26</v>
      </c>
      <c r="Y10" s="46">
        <f>[6]Шаблон!$T10</f>
        <v>44</v>
      </c>
      <c r="Z10" s="57">
        <f t="shared" si="7"/>
        <v>169.23076923076923</v>
      </c>
      <c r="AA10" s="29"/>
      <c r="AB10" s="32"/>
    </row>
    <row r="11" spans="1:30" s="33" customFormat="1" ht="18" customHeight="1" x14ac:dyDescent="0.25">
      <c r="A11" s="52" t="s">
        <v>29</v>
      </c>
      <c r="B11" s="31">
        <v>384</v>
      </c>
      <c r="C11" s="85">
        <f>[5]Шаблон!$M11+[5]Шаблон!$K11-[5]Шаблон!$L11+[6]Шаблон!$D11</f>
        <v>322</v>
      </c>
      <c r="D11" s="57">
        <f t="shared" si="0"/>
        <v>83.854166666666657</v>
      </c>
      <c r="E11" s="31">
        <v>262</v>
      </c>
      <c r="F11" s="85">
        <f>[6]Шаблон!$D11</f>
        <v>214</v>
      </c>
      <c r="G11" s="57">
        <f t="shared" si="1"/>
        <v>81.679389312977108</v>
      </c>
      <c r="H11" s="31">
        <v>49</v>
      </c>
      <c r="I11" s="85">
        <f>[6]Шаблон!$F11+[5]Шаблон!$D11</f>
        <v>39</v>
      </c>
      <c r="J11" s="57">
        <f t="shared" si="2"/>
        <v>79.591836734693871</v>
      </c>
      <c r="K11" s="31">
        <v>7</v>
      </c>
      <c r="L11" s="85">
        <f>[6]Шаблон!$J11</f>
        <v>8</v>
      </c>
      <c r="M11" s="57">
        <f t="shared" si="3"/>
        <v>114.28571428571428</v>
      </c>
      <c r="N11" s="89">
        <v>2</v>
      </c>
      <c r="O11" s="85">
        <f>[6]Шаблон!$K11+[6]Шаблон!$L11+[5]Шаблон!$G11</f>
        <v>1</v>
      </c>
      <c r="P11" s="57">
        <f t="shared" si="4"/>
        <v>50</v>
      </c>
      <c r="Q11" s="87">
        <v>242</v>
      </c>
      <c r="R11" s="46">
        <f>'[7]1'!$D14</f>
        <v>206</v>
      </c>
      <c r="S11" s="57">
        <f t="shared" si="5"/>
        <v>85.123966942148769</v>
      </c>
      <c r="T11" s="46">
        <f>[6]Шаблон!$P11+[5]Шаблон!$M11</f>
        <v>67</v>
      </c>
      <c r="U11" s="31">
        <v>78</v>
      </c>
      <c r="V11" s="46">
        <f>[6]Шаблон!$P11</f>
        <v>67</v>
      </c>
      <c r="W11" s="57">
        <f t="shared" si="6"/>
        <v>85.897435897435898</v>
      </c>
      <c r="X11" s="31">
        <v>58</v>
      </c>
      <c r="Y11" s="46">
        <f>[6]Шаблон!$T11</f>
        <v>50</v>
      </c>
      <c r="Z11" s="57">
        <f t="shared" si="7"/>
        <v>86.206896551724128</v>
      </c>
      <c r="AA11" s="29"/>
      <c r="AB11" s="32"/>
    </row>
    <row r="12" spans="1:30" s="33" customFormat="1" ht="18" customHeight="1" x14ac:dyDescent="0.25">
      <c r="A12" s="52" t="s">
        <v>30</v>
      </c>
      <c r="B12" s="31">
        <v>334</v>
      </c>
      <c r="C12" s="85">
        <f>[5]Шаблон!$M12+[5]Шаблон!$K12-[5]Шаблон!$L12+[6]Шаблон!$D12</f>
        <v>255</v>
      </c>
      <c r="D12" s="57">
        <f t="shared" si="0"/>
        <v>76.34730538922156</v>
      </c>
      <c r="E12" s="31">
        <v>176</v>
      </c>
      <c r="F12" s="85">
        <f>[6]Шаблон!$D12</f>
        <v>142</v>
      </c>
      <c r="G12" s="57">
        <f t="shared" si="1"/>
        <v>80.681818181818173</v>
      </c>
      <c r="H12" s="31">
        <v>46</v>
      </c>
      <c r="I12" s="85">
        <f>[6]Шаблон!$F12+[5]Шаблон!$D12</f>
        <v>40</v>
      </c>
      <c r="J12" s="57">
        <f t="shared" si="2"/>
        <v>86.956521739130437</v>
      </c>
      <c r="K12" s="31">
        <v>3</v>
      </c>
      <c r="L12" s="85">
        <f>[6]Шаблон!$J12</f>
        <v>4</v>
      </c>
      <c r="M12" s="57">
        <f t="shared" si="3"/>
        <v>133.33333333333331</v>
      </c>
      <c r="N12" s="89">
        <v>12</v>
      </c>
      <c r="O12" s="85">
        <f>[6]Шаблон!$K12+[6]Шаблон!$L12+[5]Шаблон!$G12</f>
        <v>8</v>
      </c>
      <c r="P12" s="57">
        <f t="shared" si="4"/>
        <v>66.666666666666657</v>
      </c>
      <c r="Q12" s="87">
        <v>156</v>
      </c>
      <c r="R12" s="46">
        <f>'[7]1'!$D15</f>
        <v>132</v>
      </c>
      <c r="S12" s="57">
        <f t="shared" si="5"/>
        <v>84.615384615384613</v>
      </c>
      <c r="T12" s="46">
        <f>[6]Шаблон!$P12+[5]Шаблон!$M12</f>
        <v>50</v>
      </c>
      <c r="U12" s="31">
        <v>49</v>
      </c>
      <c r="V12" s="46">
        <f>[6]Шаблон!$P12</f>
        <v>50</v>
      </c>
      <c r="W12" s="57">
        <f t="shared" si="6"/>
        <v>102.04081632653062</v>
      </c>
      <c r="X12" s="31">
        <v>45</v>
      </c>
      <c r="Y12" s="46">
        <f>[6]Шаблон!$T12</f>
        <v>43</v>
      </c>
      <c r="Z12" s="57">
        <f t="shared" si="7"/>
        <v>95.555555555555557</v>
      </c>
      <c r="AA12" s="29"/>
      <c r="AB12" s="32"/>
    </row>
    <row r="13" spans="1:30" s="33" customFormat="1" ht="18" customHeight="1" x14ac:dyDescent="0.25">
      <c r="A13" s="52" t="s">
        <v>31</v>
      </c>
      <c r="B13" s="31">
        <v>365</v>
      </c>
      <c r="C13" s="85">
        <f>[5]Шаблон!$M13+[5]Шаблон!$K13-[5]Шаблон!$L13+[6]Шаблон!$D13</f>
        <v>287</v>
      </c>
      <c r="D13" s="57">
        <f t="shared" si="0"/>
        <v>78.630136986301366</v>
      </c>
      <c r="E13" s="31">
        <v>205</v>
      </c>
      <c r="F13" s="85">
        <f>[6]Шаблон!$D13</f>
        <v>130</v>
      </c>
      <c r="G13" s="57">
        <f t="shared" si="1"/>
        <v>63.414634146341463</v>
      </c>
      <c r="H13" s="31">
        <v>40</v>
      </c>
      <c r="I13" s="85">
        <f>[6]Шаблон!$F13+[5]Шаблон!$D13</f>
        <v>27</v>
      </c>
      <c r="J13" s="57">
        <f t="shared" si="2"/>
        <v>67.5</v>
      </c>
      <c r="K13" s="31">
        <v>2</v>
      </c>
      <c r="L13" s="85">
        <f>[6]Шаблон!$J13</f>
        <v>4</v>
      </c>
      <c r="M13" s="57">
        <f t="shared" si="3"/>
        <v>200</v>
      </c>
      <c r="N13" s="89">
        <v>0</v>
      </c>
      <c r="O13" s="85">
        <f>[6]Шаблон!$K13+[6]Шаблон!$L13+[5]Шаблон!$G13</f>
        <v>0</v>
      </c>
      <c r="P13" s="57">
        <f t="shared" si="4"/>
        <v>0</v>
      </c>
      <c r="Q13" s="87">
        <v>154</v>
      </c>
      <c r="R13" s="46">
        <f>'[7]1'!$D16</f>
        <v>113</v>
      </c>
      <c r="S13" s="57">
        <f t="shared" si="5"/>
        <v>73.376623376623371</v>
      </c>
      <c r="T13" s="46">
        <f>[6]Шаблон!$P13+[5]Шаблон!$M13</f>
        <v>46</v>
      </c>
      <c r="U13" s="31">
        <v>46</v>
      </c>
      <c r="V13" s="46">
        <f>[6]Шаблон!$P13</f>
        <v>46</v>
      </c>
      <c r="W13" s="57">
        <f t="shared" si="6"/>
        <v>100</v>
      </c>
      <c r="X13" s="31">
        <v>35</v>
      </c>
      <c r="Y13" s="46">
        <f>[6]Шаблон!$T13</f>
        <v>42</v>
      </c>
      <c r="Z13" s="57">
        <f t="shared" si="7"/>
        <v>120</v>
      </c>
      <c r="AA13" s="29"/>
      <c r="AB13" s="32"/>
    </row>
    <row r="14" spans="1:30" s="33" customFormat="1" ht="18" customHeight="1" x14ac:dyDescent="0.25">
      <c r="A14" s="52" t="s">
        <v>32</v>
      </c>
      <c r="B14" s="31">
        <v>84</v>
      </c>
      <c r="C14" s="85">
        <f>[5]Шаблон!$M14+[5]Шаблон!$K14-[5]Шаблон!$L14+[6]Шаблон!$D14</f>
        <v>92</v>
      </c>
      <c r="D14" s="57">
        <f t="shared" si="0"/>
        <v>109.52380952380953</v>
      </c>
      <c r="E14" s="31">
        <v>55</v>
      </c>
      <c r="F14" s="85">
        <f>[6]Шаблон!$D14</f>
        <v>67</v>
      </c>
      <c r="G14" s="57">
        <f t="shared" si="1"/>
        <v>121.81818181818183</v>
      </c>
      <c r="H14" s="31">
        <v>16</v>
      </c>
      <c r="I14" s="85">
        <f>[6]Шаблон!$F14+[5]Шаблон!$D14</f>
        <v>11</v>
      </c>
      <c r="J14" s="57">
        <f t="shared" si="2"/>
        <v>68.75</v>
      </c>
      <c r="K14" s="31">
        <v>1</v>
      </c>
      <c r="L14" s="85">
        <f>[6]Шаблон!$J14</f>
        <v>1</v>
      </c>
      <c r="M14" s="57">
        <f t="shared" si="3"/>
        <v>100</v>
      </c>
      <c r="N14" s="89">
        <v>3</v>
      </c>
      <c r="O14" s="85">
        <f>[6]Шаблон!$K14+[6]Шаблон!$L14+[5]Шаблон!$G14</f>
        <v>3</v>
      </c>
      <c r="P14" s="57">
        <f t="shared" si="4"/>
        <v>100</v>
      </c>
      <c r="Q14" s="87">
        <v>43</v>
      </c>
      <c r="R14" s="46">
        <f>'[7]1'!$D17</f>
        <v>63</v>
      </c>
      <c r="S14" s="57">
        <f t="shared" si="5"/>
        <v>146.51162790697674</v>
      </c>
      <c r="T14" s="46">
        <f>[6]Шаблон!$P14+[5]Шаблон!$M14</f>
        <v>23</v>
      </c>
      <c r="U14" s="31">
        <v>18</v>
      </c>
      <c r="V14" s="46">
        <f>[6]Шаблон!$P14</f>
        <v>23</v>
      </c>
      <c r="W14" s="57">
        <f t="shared" si="6"/>
        <v>127.77777777777777</v>
      </c>
      <c r="X14" s="31">
        <v>17</v>
      </c>
      <c r="Y14" s="46">
        <f>[6]Шаблон!$T14</f>
        <v>20</v>
      </c>
      <c r="Z14" s="57">
        <f t="shared" si="7"/>
        <v>117.64705882352942</v>
      </c>
      <c r="AA14" s="29"/>
      <c r="AB14" s="32"/>
    </row>
    <row r="15" spans="1:30" s="33" customFormat="1" ht="18" customHeight="1" x14ac:dyDescent="0.25">
      <c r="A15" s="52" t="s">
        <v>33</v>
      </c>
      <c r="B15" s="31">
        <v>320</v>
      </c>
      <c r="C15" s="85">
        <f>[5]Шаблон!$M15+[5]Шаблон!$K15-[5]Шаблон!$L15+[6]Шаблон!$D15</f>
        <v>303</v>
      </c>
      <c r="D15" s="57">
        <f t="shared" si="0"/>
        <v>94.6875</v>
      </c>
      <c r="E15" s="31">
        <v>122</v>
      </c>
      <c r="F15" s="85">
        <f>[6]Шаблон!$D15</f>
        <v>116</v>
      </c>
      <c r="G15" s="57">
        <f t="shared" si="1"/>
        <v>95.081967213114751</v>
      </c>
      <c r="H15" s="31">
        <v>26</v>
      </c>
      <c r="I15" s="85">
        <f>[6]Шаблон!$F15+[5]Шаблон!$D15</f>
        <v>34</v>
      </c>
      <c r="J15" s="57">
        <f t="shared" si="2"/>
        <v>130.76923076923077</v>
      </c>
      <c r="K15" s="31">
        <v>4</v>
      </c>
      <c r="L15" s="85">
        <f>[6]Шаблон!$J15</f>
        <v>12</v>
      </c>
      <c r="M15" s="57">
        <f t="shared" si="3"/>
        <v>300</v>
      </c>
      <c r="N15" s="89">
        <v>5</v>
      </c>
      <c r="O15" s="85">
        <f>[6]Шаблон!$K15+[6]Шаблон!$L15+[5]Шаблон!$G15</f>
        <v>2</v>
      </c>
      <c r="P15" s="57">
        <f t="shared" si="4"/>
        <v>40</v>
      </c>
      <c r="Q15" s="87">
        <v>95</v>
      </c>
      <c r="R15" s="46">
        <f>'[7]1'!$D18</f>
        <v>102</v>
      </c>
      <c r="S15" s="57">
        <f t="shared" si="5"/>
        <v>107.36842105263158</v>
      </c>
      <c r="T15" s="46">
        <f>[6]Шаблон!$P15+[5]Шаблон!$M15</f>
        <v>44</v>
      </c>
      <c r="U15" s="31">
        <v>31</v>
      </c>
      <c r="V15" s="46">
        <f>[6]Шаблон!$P15</f>
        <v>44</v>
      </c>
      <c r="W15" s="57">
        <f t="shared" si="6"/>
        <v>141.93548387096774</v>
      </c>
      <c r="X15" s="31">
        <v>26</v>
      </c>
      <c r="Y15" s="46">
        <f>[6]Шаблон!$T15</f>
        <v>35</v>
      </c>
      <c r="Z15" s="57">
        <f t="shared" si="7"/>
        <v>134.61538461538461</v>
      </c>
      <c r="AA15" s="29"/>
      <c r="AB15" s="32"/>
    </row>
    <row r="16" spans="1:30" s="33" customFormat="1" ht="18" customHeight="1" x14ac:dyDescent="0.25">
      <c r="A16" s="52" t="s">
        <v>34</v>
      </c>
      <c r="B16" s="31">
        <v>276</v>
      </c>
      <c r="C16" s="85">
        <f>[5]Шаблон!$M16+[5]Шаблон!$K16-[5]Шаблон!$L16+[6]Шаблон!$D16</f>
        <v>259</v>
      </c>
      <c r="D16" s="57">
        <f t="shared" si="0"/>
        <v>93.840579710144922</v>
      </c>
      <c r="E16" s="31">
        <v>159</v>
      </c>
      <c r="F16" s="85">
        <f>[6]Шаблон!$D16</f>
        <v>150</v>
      </c>
      <c r="G16" s="57">
        <f t="shared" si="1"/>
        <v>94.339622641509436</v>
      </c>
      <c r="H16" s="31">
        <v>30</v>
      </c>
      <c r="I16" s="85">
        <f>[6]Шаблон!$F16+[5]Шаблон!$D16</f>
        <v>40</v>
      </c>
      <c r="J16" s="57">
        <f t="shared" si="2"/>
        <v>133.33333333333331</v>
      </c>
      <c r="K16" s="31">
        <v>4</v>
      </c>
      <c r="L16" s="85">
        <f>[6]Шаблон!$J16</f>
        <v>3</v>
      </c>
      <c r="M16" s="57">
        <f t="shared" si="3"/>
        <v>75</v>
      </c>
      <c r="N16" s="89">
        <v>15</v>
      </c>
      <c r="O16" s="85">
        <f>[6]Шаблон!$K16+[6]Шаблон!$L16+[5]Шаблон!$G16</f>
        <v>8</v>
      </c>
      <c r="P16" s="57">
        <f t="shared" si="4"/>
        <v>53.333333333333336</v>
      </c>
      <c r="Q16" s="87">
        <v>144</v>
      </c>
      <c r="R16" s="46">
        <f>'[7]1'!$D19</f>
        <v>149</v>
      </c>
      <c r="S16" s="57">
        <f t="shared" si="5"/>
        <v>103.47222222222223</v>
      </c>
      <c r="T16" s="46">
        <f>[6]Шаблон!$P16+[5]Шаблон!$M16</f>
        <v>41</v>
      </c>
      <c r="U16" s="31">
        <v>47</v>
      </c>
      <c r="V16" s="46">
        <f>[6]Шаблон!$P16</f>
        <v>41</v>
      </c>
      <c r="W16" s="57">
        <f t="shared" si="6"/>
        <v>87.2340425531915</v>
      </c>
      <c r="X16" s="31">
        <v>44</v>
      </c>
      <c r="Y16" s="46">
        <f>[6]Шаблон!$T16</f>
        <v>40</v>
      </c>
      <c r="Z16" s="57">
        <f t="shared" si="7"/>
        <v>90.909090909090907</v>
      </c>
      <c r="AA16" s="29"/>
      <c r="AB16" s="32"/>
    </row>
    <row r="17" spans="1:28" s="33" customFormat="1" ht="18" customHeight="1" x14ac:dyDescent="0.25">
      <c r="A17" s="52" t="s">
        <v>35</v>
      </c>
      <c r="B17" s="31">
        <v>296</v>
      </c>
      <c r="C17" s="85">
        <f>[5]Шаблон!$M17+[5]Шаблон!$K17-[5]Шаблон!$L17+[6]Шаблон!$D17</f>
        <v>162</v>
      </c>
      <c r="D17" s="57">
        <f t="shared" si="0"/>
        <v>54.729729729729726</v>
      </c>
      <c r="E17" s="31">
        <v>226</v>
      </c>
      <c r="F17" s="85">
        <f>[6]Шаблон!$D17</f>
        <v>155</v>
      </c>
      <c r="G17" s="57">
        <f t="shared" si="1"/>
        <v>68.584070796460168</v>
      </c>
      <c r="H17" s="31">
        <v>50</v>
      </c>
      <c r="I17" s="85">
        <f>[6]Шаблон!$F17+[5]Шаблон!$D17</f>
        <v>34</v>
      </c>
      <c r="J17" s="57">
        <f t="shared" si="2"/>
        <v>68</v>
      </c>
      <c r="K17" s="31">
        <v>10</v>
      </c>
      <c r="L17" s="85">
        <f>[6]Шаблон!$J17</f>
        <v>2</v>
      </c>
      <c r="M17" s="57">
        <f t="shared" si="3"/>
        <v>20</v>
      </c>
      <c r="N17" s="89">
        <v>3</v>
      </c>
      <c r="O17" s="85">
        <f>[6]Шаблон!$K17+[6]Шаблон!$L17+[5]Шаблон!$G17</f>
        <v>4</v>
      </c>
      <c r="P17" s="57">
        <f t="shared" si="4"/>
        <v>133.33333333333331</v>
      </c>
      <c r="Q17" s="87">
        <v>198</v>
      </c>
      <c r="R17" s="46">
        <f>'[7]1'!$D20</f>
        <v>123</v>
      </c>
      <c r="S17" s="57">
        <f t="shared" si="5"/>
        <v>62.121212121212125</v>
      </c>
      <c r="T17" s="46">
        <f>[6]Шаблон!$P17+[5]Шаблон!$M17</f>
        <v>43</v>
      </c>
      <c r="U17" s="31">
        <v>65</v>
      </c>
      <c r="V17" s="46">
        <f>[6]Шаблон!$P17</f>
        <v>43</v>
      </c>
      <c r="W17" s="57">
        <f t="shared" si="6"/>
        <v>66.153846153846146</v>
      </c>
      <c r="X17" s="31">
        <v>52</v>
      </c>
      <c r="Y17" s="46">
        <f>[6]Шаблон!$T17</f>
        <v>36</v>
      </c>
      <c r="Z17" s="57">
        <f t="shared" si="7"/>
        <v>69.230769230769226</v>
      </c>
      <c r="AA17" s="29"/>
      <c r="AB17" s="32"/>
    </row>
    <row r="18" spans="1:28" s="33" customFormat="1" ht="18" customHeight="1" x14ac:dyDescent="0.25">
      <c r="A18" s="52" t="s">
        <v>36</v>
      </c>
      <c r="B18" s="31">
        <v>273</v>
      </c>
      <c r="C18" s="85">
        <f>[5]Шаблон!$M18+[5]Шаблон!$K18-[5]Шаблон!$L18+[6]Шаблон!$D18</f>
        <v>241</v>
      </c>
      <c r="D18" s="57">
        <f t="shared" si="0"/>
        <v>88.278388278388277</v>
      </c>
      <c r="E18" s="31">
        <v>160</v>
      </c>
      <c r="F18" s="85">
        <f>[6]Шаблон!$D18</f>
        <v>141</v>
      </c>
      <c r="G18" s="57">
        <f t="shared" si="1"/>
        <v>88.125</v>
      </c>
      <c r="H18" s="31">
        <v>34</v>
      </c>
      <c r="I18" s="85">
        <f>[6]Шаблон!$F18+[5]Шаблон!$D18</f>
        <v>35</v>
      </c>
      <c r="J18" s="57">
        <f t="shared" si="2"/>
        <v>102.94117647058823</v>
      </c>
      <c r="K18" s="31">
        <v>3</v>
      </c>
      <c r="L18" s="85">
        <f>[6]Шаблон!$J18</f>
        <v>5</v>
      </c>
      <c r="M18" s="57">
        <f t="shared" si="3"/>
        <v>166.66666666666669</v>
      </c>
      <c r="N18" s="89">
        <v>4</v>
      </c>
      <c r="O18" s="85">
        <f>[6]Шаблон!$K18+[6]Шаблон!$L18+[5]Шаблон!$G18</f>
        <v>7</v>
      </c>
      <c r="P18" s="57">
        <f t="shared" si="4"/>
        <v>175</v>
      </c>
      <c r="Q18" s="87">
        <v>155</v>
      </c>
      <c r="R18" s="46">
        <f>'[7]1'!$D21</f>
        <v>123</v>
      </c>
      <c r="S18" s="57">
        <f t="shared" si="5"/>
        <v>79.354838709677423</v>
      </c>
      <c r="T18" s="46">
        <f>[6]Шаблон!$P18+[5]Шаблон!$M18</f>
        <v>40</v>
      </c>
      <c r="U18" s="31">
        <v>59</v>
      </c>
      <c r="V18" s="46">
        <f>[6]Шаблон!$P18</f>
        <v>40</v>
      </c>
      <c r="W18" s="57">
        <f t="shared" si="6"/>
        <v>67.796610169491515</v>
      </c>
      <c r="X18" s="31">
        <v>48</v>
      </c>
      <c r="Y18" s="46">
        <f>[6]Шаблон!$T18</f>
        <v>32</v>
      </c>
      <c r="Z18" s="57">
        <f t="shared" si="7"/>
        <v>66.666666666666657</v>
      </c>
      <c r="AA18" s="29"/>
      <c r="AB18" s="32"/>
    </row>
    <row r="19" spans="1:28" s="33" customFormat="1" ht="18" customHeight="1" x14ac:dyDescent="0.25">
      <c r="A19" s="52" t="s">
        <v>37</v>
      </c>
      <c r="B19" s="31">
        <v>510</v>
      </c>
      <c r="C19" s="85">
        <f>[5]Шаблон!$M19+[5]Шаблон!$K19-[5]Шаблон!$L19+[6]Шаблон!$D19</f>
        <v>258</v>
      </c>
      <c r="D19" s="57">
        <f t="shared" si="0"/>
        <v>50.588235294117645</v>
      </c>
      <c r="E19" s="31">
        <v>218</v>
      </c>
      <c r="F19" s="85">
        <f>[6]Шаблон!$D19</f>
        <v>231</v>
      </c>
      <c r="G19" s="57">
        <f t="shared" si="1"/>
        <v>105.96330275229357</v>
      </c>
      <c r="H19" s="31">
        <v>32</v>
      </c>
      <c r="I19" s="85">
        <f>[6]Шаблон!$F19+[5]Шаблон!$D19</f>
        <v>29</v>
      </c>
      <c r="J19" s="57">
        <f t="shared" si="2"/>
        <v>90.625</v>
      </c>
      <c r="K19" s="31">
        <v>5</v>
      </c>
      <c r="L19" s="85">
        <f>[6]Шаблон!$J19</f>
        <v>2</v>
      </c>
      <c r="M19" s="57">
        <f t="shared" si="3"/>
        <v>40</v>
      </c>
      <c r="N19" s="89">
        <v>3</v>
      </c>
      <c r="O19" s="85">
        <f>[6]Шаблон!$K19+[6]Шаблон!$L19+[5]Шаблон!$G19</f>
        <v>1</v>
      </c>
      <c r="P19" s="57">
        <f t="shared" si="4"/>
        <v>33.333333333333329</v>
      </c>
      <c r="Q19" s="87">
        <v>199</v>
      </c>
      <c r="R19" s="46">
        <f>'[7]1'!$D22</f>
        <v>223</v>
      </c>
      <c r="S19" s="57">
        <f t="shared" si="5"/>
        <v>112.0603015075377</v>
      </c>
      <c r="T19" s="46">
        <f>[6]Шаблон!$P19+[5]Шаблон!$M19</f>
        <v>92</v>
      </c>
      <c r="U19" s="31">
        <v>71</v>
      </c>
      <c r="V19" s="46">
        <f>[6]Шаблон!$P19</f>
        <v>92</v>
      </c>
      <c r="W19" s="57">
        <f t="shared" si="6"/>
        <v>129.57746478873241</v>
      </c>
      <c r="X19" s="31">
        <v>62</v>
      </c>
      <c r="Y19" s="46">
        <f>[6]Шаблон!$T19</f>
        <v>88</v>
      </c>
      <c r="Z19" s="57">
        <f t="shared" si="7"/>
        <v>141.93548387096774</v>
      </c>
      <c r="AA19" s="29"/>
      <c r="AB19" s="32"/>
    </row>
    <row r="20" spans="1:28" s="33" customFormat="1" ht="18" customHeight="1" x14ac:dyDescent="0.25">
      <c r="A20" s="52" t="s">
        <v>38</v>
      </c>
      <c r="B20" s="31">
        <v>286</v>
      </c>
      <c r="C20" s="85">
        <f>[5]Шаблон!$M20+[5]Шаблон!$K20-[5]Шаблон!$L20+[6]Шаблон!$D20</f>
        <v>140</v>
      </c>
      <c r="D20" s="57">
        <f t="shared" si="0"/>
        <v>48.951048951048953</v>
      </c>
      <c r="E20" s="31">
        <v>217</v>
      </c>
      <c r="F20" s="85">
        <f>[6]Шаблон!$D20</f>
        <v>120</v>
      </c>
      <c r="G20" s="57">
        <f t="shared" si="1"/>
        <v>55.299539170506918</v>
      </c>
      <c r="H20" s="31">
        <v>77</v>
      </c>
      <c r="I20" s="85">
        <f>[6]Шаблон!$F20+[5]Шаблон!$D20</f>
        <v>46</v>
      </c>
      <c r="J20" s="57">
        <f t="shared" si="2"/>
        <v>59.740259740259738</v>
      </c>
      <c r="K20" s="31">
        <v>21</v>
      </c>
      <c r="L20" s="85">
        <f>[6]Шаблон!$J20</f>
        <v>4</v>
      </c>
      <c r="M20" s="57">
        <f t="shared" si="3"/>
        <v>19.047619047619047</v>
      </c>
      <c r="N20" s="89">
        <v>34</v>
      </c>
      <c r="O20" s="85">
        <f>[6]Шаблон!$K20+[6]Шаблон!$L20+[5]Шаблон!$G20</f>
        <v>17</v>
      </c>
      <c r="P20" s="57">
        <f t="shared" si="4"/>
        <v>50</v>
      </c>
      <c r="Q20" s="87">
        <v>196</v>
      </c>
      <c r="R20" s="46">
        <f>'[7]1'!$D23</f>
        <v>102</v>
      </c>
      <c r="S20" s="57">
        <f t="shared" si="5"/>
        <v>52.040816326530617</v>
      </c>
      <c r="T20" s="46">
        <f>[6]Шаблон!$P20+[5]Шаблон!$M20</f>
        <v>23</v>
      </c>
      <c r="U20" s="31">
        <v>40</v>
      </c>
      <c r="V20" s="46">
        <f>[6]Шаблон!$P20</f>
        <v>23</v>
      </c>
      <c r="W20" s="57">
        <f t="shared" si="6"/>
        <v>57.499999999999993</v>
      </c>
      <c r="X20" s="31">
        <v>34</v>
      </c>
      <c r="Y20" s="46">
        <f>[6]Шаблон!$T20</f>
        <v>20</v>
      </c>
      <c r="Z20" s="57">
        <f t="shared" si="7"/>
        <v>58.82352941176471</v>
      </c>
      <c r="AA20" s="29"/>
      <c r="AB20" s="32"/>
    </row>
    <row r="21" spans="1:28" s="33" customFormat="1" ht="18" customHeight="1" x14ac:dyDescent="0.25">
      <c r="A21" s="52" t="s">
        <v>39</v>
      </c>
      <c r="B21" s="31">
        <v>242</v>
      </c>
      <c r="C21" s="85">
        <f>[5]Шаблон!$M21+[5]Шаблон!$K21-[5]Шаблон!$L21+[6]Шаблон!$D21</f>
        <v>181</v>
      </c>
      <c r="D21" s="57">
        <f t="shared" si="0"/>
        <v>74.793388429752056</v>
      </c>
      <c r="E21" s="31">
        <v>153</v>
      </c>
      <c r="F21" s="85">
        <f>[6]Шаблон!$D21</f>
        <v>95</v>
      </c>
      <c r="G21" s="57">
        <f t="shared" si="1"/>
        <v>62.091503267973856</v>
      </c>
      <c r="H21" s="31">
        <v>32</v>
      </c>
      <c r="I21" s="85">
        <f>[6]Шаблон!$F21+[5]Шаблон!$D21</f>
        <v>23</v>
      </c>
      <c r="J21" s="57">
        <f t="shared" si="2"/>
        <v>71.875</v>
      </c>
      <c r="K21" s="31">
        <v>6</v>
      </c>
      <c r="L21" s="85">
        <f>[6]Шаблон!$J21</f>
        <v>3</v>
      </c>
      <c r="M21" s="57">
        <f t="shared" si="3"/>
        <v>50</v>
      </c>
      <c r="N21" s="89">
        <v>15</v>
      </c>
      <c r="O21" s="85">
        <f>[6]Шаблон!$K21+[6]Шаблон!$L21+[5]Шаблон!$G21</f>
        <v>4</v>
      </c>
      <c r="P21" s="57">
        <f t="shared" si="4"/>
        <v>26.666666666666668</v>
      </c>
      <c r="Q21" s="87">
        <v>118</v>
      </c>
      <c r="R21" s="46">
        <f>'[7]1'!$D24</f>
        <v>82</v>
      </c>
      <c r="S21" s="57">
        <f t="shared" si="5"/>
        <v>69.491525423728817</v>
      </c>
      <c r="T21" s="46">
        <f>[6]Шаблон!$P21+[5]Шаблон!$M21</f>
        <v>20</v>
      </c>
      <c r="U21" s="31">
        <v>43</v>
      </c>
      <c r="V21" s="46">
        <f>[6]Шаблон!$P21</f>
        <v>19</v>
      </c>
      <c r="W21" s="57">
        <f t="shared" si="6"/>
        <v>44.186046511627907</v>
      </c>
      <c r="X21" s="31">
        <v>38</v>
      </c>
      <c r="Y21" s="46">
        <f>[6]Шаблон!$T21</f>
        <v>17</v>
      </c>
      <c r="Z21" s="57">
        <f t="shared" si="7"/>
        <v>44.736842105263158</v>
      </c>
      <c r="AA21" s="29"/>
      <c r="AB21" s="32"/>
    </row>
    <row r="22" spans="1:28" s="33" customFormat="1" ht="18" customHeight="1" x14ac:dyDescent="0.25">
      <c r="A22" s="52" t="s">
        <v>40</v>
      </c>
      <c r="B22" s="31">
        <v>156</v>
      </c>
      <c r="C22" s="85">
        <f>[5]Шаблон!$M22+[5]Шаблон!$K22-[5]Шаблон!$L22+[6]Шаблон!$D22</f>
        <v>137</v>
      </c>
      <c r="D22" s="57">
        <f t="shared" si="0"/>
        <v>87.820512820512818</v>
      </c>
      <c r="E22" s="31">
        <v>143</v>
      </c>
      <c r="F22" s="85">
        <f>[6]Шаблон!$D22</f>
        <v>136</v>
      </c>
      <c r="G22" s="57">
        <f t="shared" si="1"/>
        <v>95.104895104895107</v>
      </c>
      <c r="H22" s="31">
        <v>32</v>
      </c>
      <c r="I22" s="85">
        <f>[6]Шаблон!$F22+[5]Шаблон!$D22</f>
        <v>28</v>
      </c>
      <c r="J22" s="57">
        <f t="shared" si="2"/>
        <v>87.5</v>
      </c>
      <c r="K22" s="31">
        <v>3</v>
      </c>
      <c r="L22" s="85">
        <f>[6]Шаблон!$J22</f>
        <v>2</v>
      </c>
      <c r="M22" s="57">
        <f t="shared" si="3"/>
        <v>66.666666666666657</v>
      </c>
      <c r="N22" s="89">
        <v>9</v>
      </c>
      <c r="O22" s="85">
        <f>[6]Шаблон!$K22+[6]Шаблон!$L22+[5]Шаблон!$G22</f>
        <v>1</v>
      </c>
      <c r="P22" s="57">
        <f t="shared" si="4"/>
        <v>11.111111111111111</v>
      </c>
      <c r="Q22" s="87">
        <v>135</v>
      </c>
      <c r="R22" s="46">
        <f>'[7]1'!$D25</f>
        <v>136</v>
      </c>
      <c r="S22" s="57">
        <f t="shared" si="5"/>
        <v>100.74074074074073</v>
      </c>
      <c r="T22" s="46">
        <f>[6]Шаблон!$P22+[5]Шаблон!$M22</f>
        <v>30</v>
      </c>
      <c r="U22" s="31">
        <v>43</v>
      </c>
      <c r="V22" s="46">
        <f>[6]Шаблон!$P22</f>
        <v>30</v>
      </c>
      <c r="W22" s="57">
        <f t="shared" si="6"/>
        <v>69.767441860465112</v>
      </c>
      <c r="X22" s="31">
        <v>38</v>
      </c>
      <c r="Y22" s="46">
        <f>[6]Шаблон!$T22</f>
        <v>40</v>
      </c>
      <c r="Z22" s="57">
        <f t="shared" si="7"/>
        <v>105.26315789473684</v>
      </c>
      <c r="AA22" s="29"/>
      <c r="AB22" s="32"/>
    </row>
    <row r="23" spans="1:28" s="33" customFormat="1" ht="18" customHeight="1" x14ac:dyDescent="0.25">
      <c r="A23" s="52" t="s">
        <v>41</v>
      </c>
      <c r="B23" s="31">
        <v>236</v>
      </c>
      <c r="C23" s="85">
        <f>[5]Шаблон!$M23+[5]Шаблон!$K23-[5]Шаблон!$L23+[6]Шаблон!$D23</f>
        <v>95</v>
      </c>
      <c r="D23" s="57">
        <f t="shared" si="0"/>
        <v>40.254237288135592</v>
      </c>
      <c r="E23" s="31">
        <v>153</v>
      </c>
      <c r="F23" s="85">
        <f>[6]Шаблон!$D23</f>
        <v>92</v>
      </c>
      <c r="G23" s="57">
        <f t="shared" si="1"/>
        <v>60.130718954248366</v>
      </c>
      <c r="H23" s="31">
        <v>31</v>
      </c>
      <c r="I23" s="85">
        <f>[6]Шаблон!$F23+[5]Шаблон!$D23</f>
        <v>11</v>
      </c>
      <c r="J23" s="57">
        <f t="shared" si="2"/>
        <v>35.483870967741936</v>
      </c>
      <c r="K23" s="31">
        <v>3</v>
      </c>
      <c r="L23" s="85">
        <f>[6]Шаблон!$J23</f>
        <v>2</v>
      </c>
      <c r="M23" s="57">
        <f t="shared" si="3"/>
        <v>66.666666666666657</v>
      </c>
      <c r="N23" s="89">
        <v>6</v>
      </c>
      <c r="O23" s="85">
        <f>[6]Шаблон!$K23+[6]Шаблон!$L23+[5]Шаблон!$G23</f>
        <v>1</v>
      </c>
      <c r="P23" s="57">
        <f t="shared" si="4"/>
        <v>16.666666666666664</v>
      </c>
      <c r="Q23" s="87">
        <v>114</v>
      </c>
      <c r="R23" s="46">
        <f>'[7]1'!$D26</f>
        <v>59</v>
      </c>
      <c r="S23" s="57">
        <f t="shared" si="5"/>
        <v>51.754385964912288</v>
      </c>
      <c r="T23" s="46">
        <f>[6]Шаблон!$P23+[5]Шаблон!$M23</f>
        <v>63</v>
      </c>
      <c r="U23" s="31">
        <v>40</v>
      </c>
      <c r="V23" s="46">
        <f>[6]Шаблон!$P23</f>
        <v>63</v>
      </c>
      <c r="W23" s="57">
        <f t="shared" si="6"/>
        <v>157.5</v>
      </c>
      <c r="X23" s="31">
        <v>34</v>
      </c>
      <c r="Y23" s="46">
        <f>[6]Шаблон!$T23</f>
        <v>26</v>
      </c>
      <c r="Z23" s="57">
        <f t="shared" si="7"/>
        <v>76.470588235294116</v>
      </c>
      <c r="AA23" s="29"/>
      <c r="AB23" s="32"/>
    </row>
    <row r="24" spans="1:28" s="33" customFormat="1" ht="18" customHeight="1" x14ac:dyDescent="0.25">
      <c r="A24" s="52" t="s">
        <v>42</v>
      </c>
      <c r="B24" s="31">
        <v>309</v>
      </c>
      <c r="C24" s="85">
        <f>[5]Шаблон!$M24+[5]Шаблон!$K24-[5]Шаблон!$L24+[6]Шаблон!$D24</f>
        <v>273</v>
      </c>
      <c r="D24" s="57">
        <f t="shared" si="0"/>
        <v>88.349514563106794</v>
      </c>
      <c r="E24" s="31">
        <v>198</v>
      </c>
      <c r="F24" s="85">
        <f>[6]Шаблон!$D24</f>
        <v>173</v>
      </c>
      <c r="G24" s="57">
        <f t="shared" si="1"/>
        <v>87.37373737373737</v>
      </c>
      <c r="H24" s="31">
        <v>54</v>
      </c>
      <c r="I24" s="85">
        <f>[6]Шаблон!$F24+[5]Шаблон!$D24</f>
        <v>46</v>
      </c>
      <c r="J24" s="57">
        <f t="shared" si="2"/>
        <v>85.18518518518519</v>
      </c>
      <c r="K24" s="31">
        <v>16</v>
      </c>
      <c r="L24" s="85">
        <f>[6]Шаблон!$J24</f>
        <v>12</v>
      </c>
      <c r="M24" s="57">
        <f t="shared" si="3"/>
        <v>75</v>
      </c>
      <c r="N24" s="89">
        <v>8</v>
      </c>
      <c r="O24" s="85">
        <f>[6]Шаблон!$K24+[6]Шаблон!$L24+[5]Шаблон!$G24</f>
        <v>18</v>
      </c>
      <c r="P24" s="57">
        <f t="shared" si="4"/>
        <v>225</v>
      </c>
      <c r="Q24" s="87">
        <v>174</v>
      </c>
      <c r="R24" s="46">
        <f>'[7]1'!$D27</f>
        <v>156</v>
      </c>
      <c r="S24" s="57">
        <f t="shared" si="5"/>
        <v>89.65517241379311</v>
      </c>
      <c r="T24" s="46">
        <f>[6]Шаблон!$P24+[5]Шаблон!$M24</f>
        <v>78</v>
      </c>
      <c r="U24" s="31">
        <v>58</v>
      </c>
      <c r="V24" s="46">
        <f>[6]Шаблон!$P24</f>
        <v>78</v>
      </c>
      <c r="W24" s="57">
        <f t="shared" si="6"/>
        <v>134.48275862068965</v>
      </c>
      <c r="X24" s="31">
        <v>51</v>
      </c>
      <c r="Y24" s="46">
        <f>[6]Шаблон!$T24</f>
        <v>50</v>
      </c>
      <c r="Z24" s="57">
        <f t="shared" si="7"/>
        <v>98.039215686274503</v>
      </c>
      <c r="AA24" s="29"/>
      <c r="AB24" s="32"/>
    </row>
    <row r="25" spans="1:28" s="33" customFormat="1" ht="18" customHeight="1" x14ac:dyDescent="0.25">
      <c r="A25" s="53" t="s">
        <v>43</v>
      </c>
      <c r="B25" s="31">
        <v>391</v>
      </c>
      <c r="C25" s="85">
        <f>[5]Шаблон!$M25+[5]Шаблон!$K25-[5]Шаблон!$L25+[6]Шаблон!$D25</f>
        <v>263</v>
      </c>
      <c r="D25" s="57">
        <f t="shared" si="0"/>
        <v>67.26342710997443</v>
      </c>
      <c r="E25" s="31">
        <v>288</v>
      </c>
      <c r="F25" s="85">
        <f>[6]Шаблон!$D25</f>
        <v>243</v>
      </c>
      <c r="G25" s="57">
        <f t="shared" si="1"/>
        <v>84.375</v>
      </c>
      <c r="H25" s="31">
        <v>60</v>
      </c>
      <c r="I25" s="85">
        <f>[6]Шаблон!$F25+[5]Шаблон!$D25</f>
        <v>41</v>
      </c>
      <c r="J25" s="57">
        <f t="shared" si="2"/>
        <v>68.333333333333329</v>
      </c>
      <c r="K25" s="31">
        <v>12</v>
      </c>
      <c r="L25" s="85">
        <f>[6]Шаблон!$J25</f>
        <v>12</v>
      </c>
      <c r="M25" s="57">
        <f t="shared" si="3"/>
        <v>100</v>
      </c>
      <c r="N25" s="89">
        <v>5</v>
      </c>
      <c r="O25" s="85">
        <f>[6]Шаблон!$K25+[6]Шаблон!$L25+[5]Шаблон!$G25</f>
        <v>20</v>
      </c>
      <c r="P25" s="57">
        <f t="shared" si="4"/>
        <v>400</v>
      </c>
      <c r="Q25" s="87">
        <v>270</v>
      </c>
      <c r="R25" s="46">
        <f>'[7]1'!$D28</f>
        <v>229</v>
      </c>
      <c r="S25" s="57">
        <f t="shared" si="5"/>
        <v>84.81481481481481</v>
      </c>
      <c r="T25" s="46">
        <f>[6]Шаблон!$P25+[5]Шаблон!$M25</f>
        <v>42</v>
      </c>
      <c r="U25" s="31">
        <v>82</v>
      </c>
      <c r="V25" s="46">
        <f>[6]Шаблон!$P25</f>
        <v>41</v>
      </c>
      <c r="W25" s="57">
        <f t="shared" si="6"/>
        <v>50</v>
      </c>
      <c r="X25" s="31">
        <v>70</v>
      </c>
      <c r="Y25" s="46">
        <f>[6]Шаблон!$T25</f>
        <v>73</v>
      </c>
      <c r="Z25" s="57">
        <f t="shared" si="7"/>
        <v>104.28571428571429</v>
      </c>
      <c r="AA25" s="29"/>
      <c r="AB25" s="32"/>
    </row>
    <row r="26" spans="1:28" s="33" customFormat="1" ht="18" customHeight="1" x14ac:dyDescent="0.25">
      <c r="A26" s="52" t="s">
        <v>44</v>
      </c>
      <c r="B26" s="31">
        <v>4668</v>
      </c>
      <c r="C26" s="85">
        <f>[5]Шаблон!$M26+[5]Шаблон!$K26-[5]Шаблон!$L26+[6]Шаблон!$D26</f>
        <v>4503</v>
      </c>
      <c r="D26" s="57">
        <f t="shared" si="0"/>
        <v>96.465295629820048</v>
      </c>
      <c r="E26" s="31">
        <v>2486</v>
      </c>
      <c r="F26" s="85">
        <f>[6]Шаблон!$D26</f>
        <v>2599</v>
      </c>
      <c r="G26" s="57">
        <f t="shared" si="1"/>
        <v>104.54545454545455</v>
      </c>
      <c r="H26" s="31">
        <v>512</v>
      </c>
      <c r="I26" s="85">
        <f>[6]Шаблон!$F26+[5]Шаблон!$D26</f>
        <v>506</v>
      </c>
      <c r="J26" s="57">
        <f t="shared" si="2"/>
        <v>98.828125</v>
      </c>
      <c r="K26" s="31">
        <v>61</v>
      </c>
      <c r="L26" s="85">
        <f>[6]Шаблон!$J26</f>
        <v>91</v>
      </c>
      <c r="M26" s="57">
        <f t="shared" si="3"/>
        <v>149.18032786885246</v>
      </c>
      <c r="N26" s="89">
        <v>92</v>
      </c>
      <c r="O26" s="85">
        <f>[6]Шаблон!$K26+[6]Шаблон!$L26+[5]Шаблон!$G26</f>
        <v>22</v>
      </c>
      <c r="P26" s="57">
        <f t="shared" si="4"/>
        <v>23.913043478260871</v>
      </c>
      <c r="Q26" s="87">
        <v>1918</v>
      </c>
      <c r="R26" s="46">
        <f>'[7]1'!$D29</f>
        <v>2043</v>
      </c>
      <c r="S26" s="57">
        <f t="shared" si="5"/>
        <v>106.5172054223149</v>
      </c>
      <c r="T26" s="46">
        <f>[6]Шаблон!$P26+[5]Шаблон!$M26</f>
        <v>742</v>
      </c>
      <c r="U26" s="31">
        <v>905</v>
      </c>
      <c r="V26" s="46">
        <f>[6]Шаблон!$P26</f>
        <v>730</v>
      </c>
      <c r="W26" s="57">
        <f t="shared" si="6"/>
        <v>80.662983425414367</v>
      </c>
      <c r="X26" s="31">
        <v>776</v>
      </c>
      <c r="Y26" s="46">
        <f>[6]Шаблон!$T26</f>
        <v>611</v>
      </c>
      <c r="Z26" s="57">
        <f t="shared" si="7"/>
        <v>78.737113402061851</v>
      </c>
      <c r="AA26" s="29"/>
      <c r="AB26" s="32"/>
    </row>
    <row r="27" spans="1:28" s="33" customFormat="1" ht="18" customHeight="1" x14ac:dyDescent="0.25">
      <c r="A27" s="52" t="s">
        <v>45</v>
      </c>
      <c r="B27" s="31">
        <v>1637</v>
      </c>
      <c r="C27" s="85">
        <f>[5]Шаблон!$M27+[5]Шаблон!$K27-[5]Шаблон!$L27+[6]Шаблон!$D27</f>
        <v>1351</v>
      </c>
      <c r="D27" s="57">
        <f t="shared" si="0"/>
        <v>82.529016493585829</v>
      </c>
      <c r="E27" s="31">
        <v>639</v>
      </c>
      <c r="F27" s="85">
        <f>[6]Шаблон!$D27</f>
        <v>574</v>
      </c>
      <c r="G27" s="57">
        <f t="shared" si="1"/>
        <v>89.827856025039125</v>
      </c>
      <c r="H27" s="31">
        <v>147</v>
      </c>
      <c r="I27" s="85">
        <f>[6]Шаблон!$F27+[5]Шаблон!$D27</f>
        <v>133</v>
      </c>
      <c r="J27" s="57">
        <f t="shared" si="2"/>
        <v>90.476190476190482</v>
      </c>
      <c r="K27" s="31">
        <v>28</v>
      </c>
      <c r="L27" s="85">
        <f>[6]Шаблон!$J27</f>
        <v>22</v>
      </c>
      <c r="M27" s="57">
        <f t="shared" si="3"/>
        <v>78.571428571428569</v>
      </c>
      <c r="N27" s="89">
        <v>36</v>
      </c>
      <c r="O27" s="85">
        <f>[6]Шаблон!$K27+[6]Шаблон!$L27+[5]Шаблон!$G27</f>
        <v>32</v>
      </c>
      <c r="P27" s="57">
        <f t="shared" si="4"/>
        <v>88.888888888888886</v>
      </c>
      <c r="Q27" s="87">
        <v>603</v>
      </c>
      <c r="R27" s="46">
        <f>'[7]1'!$D30</f>
        <v>556</v>
      </c>
      <c r="S27" s="57">
        <f t="shared" si="5"/>
        <v>92.205638474295199</v>
      </c>
      <c r="T27" s="46">
        <f>[6]Шаблон!$P27+[5]Шаблон!$M27</f>
        <v>143</v>
      </c>
      <c r="U27" s="31">
        <v>196</v>
      </c>
      <c r="V27" s="46">
        <f>[6]Шаблон!$P27</f>
        <v>143</v>
      </c>
      <c r="W27" s="57">
        <f t="shared" si="6"/>
        <v>72.959183673469383</v>
      </c>
      <c r="X27" s="31">
        <v>180</v>
      </c>
      <c r="Y27" s="46">
        <f>[6]Шаблон!$T27</f>
        <v>124</v>
      </c>
      <c r="Z27" s="57">
        <f t="shared" si="7"/>
        <v>68.888888888888886</v>
      </c>
      <c r="AA27" s="29"/>
      <c r="AB27" s="32"/>
    </row>
    <row r="28" spans="1:28" s="33" customFormat="1" ht="18" customHeight="1" x14ac:dyDescent="0.25">
      <c r="A28" s="54" t="s">
        <v>46</v>
      </c>
      <c r="B28" s="31">
        <v>1159</v>
      </c>
      <c r="C28" s="85">
        <f>[5]Шаблон!$M28+[5]Шаблон!$K28-[5]Шаблон!$L28+[6]Шаблон!$D28</f>
        <v>1093</v>
      </c>
      <c r="D28" s="57">
        <f t="shared" si="0"/>
        <v>94.305435720448656</v>
      </c>
      <c r="E28" s="31">
        <v>536</v>
      </c>
      <c r="F28" s="85">
        <f>[6]Шаблон!$D28</f>
        <v>486</v>
      </c>
      <c r="G28" s="57">
        <f t="shared" si="1"/>
        <v>90.671641791044777</v>
      </c>
      <c r="H28" s="31">
        <v>125</v>
      </c>
      <c r="I28" s="85">
        <f>[6]Шаблон!$F28+[5]Шаблон!$D28</f>
        <v>131</v>
      </c>
      <c r="J28" s="57">
        <f t="shared" si="2"/>
        <v>104.80000000000001</v>
      </c>
      <c r="K28" s="31">
        <v>14</v>
      </c>
      <c r="L28" s="85">
        <f>[6]Шаблон!$J28</f>
        <v>18</v>
      </c>
      <c r="M28" s="57">
        <f t="shared" si="3"/>
        <v>128.57142857142858</v>
      </c>
      <c r="N28" s="89">
        <v>18</v>
      </c>
      <c r="O28" s="85">
        <f>[6]Шаблон!$K28+[6]Шаблон!$L28+[5]Шаблон!$G28</f>
        <v>2</v>
      </c>
      <c r="P28" s="57">
        <f t="shared" si="4"/>
        <v>11.111111111111111</v>
      </c>
      <c r="Q28" s="87">
        <v>520</v>
      </c>
      <c r="R28" s="46">
        <f>'[7]1'!$D31</f>
        <v>481</v>
      </c>
      <c r="S28" s="57">
        <f t="shared" si="5"/>
        <v>92.5</v>
      </c>
      <c r="T28" s="46">
        <f>[6]Шаблон!$P28+[5]Шаблон!$M28</f>
        <v>130</v>
      </c>
      <c r="U28" s="31">
        <v>169</v>
      </c>
      <c r="V28" s="46">
        <f>[6]Шаблон!$P28</f>
        <v>129</v>
      </c>
      <c r="W28" s="57">
        <f t="shared" si="6"/>
        <v>76.331360946745562</v>
      </c>
      <c r="X28" s="31">
        <v>145</v>
      </c>
      <c r="Y28" s="46">
        <f>[6]Шаблон!$T28</f>
        <v>112</v>
      </c>
      <c r="Z28" s="57">
        <f t="shared" si="7"/>
        <v>77.241379310344826</v>
      </c>
      <c r="AA28" s="29"/>
      <c r="AB28" s="32"/>
    </row>
    <row r="29" spans="1:28" ht="60" customHeight="1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106" t="s">
        <v>77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8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8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8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1:23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1:23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1:23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1:23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1:23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1:23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1:23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1:23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1:23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1:23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1:23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1:23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1:23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1:23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1:23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1:23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1:23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1:23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1:23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1:23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1:23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1:23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1:23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1:23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1:23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1:23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1:23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1:23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1:23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1:23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1:23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1:23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1:23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1:23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1:23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1:23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1:23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1:23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1:23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1:23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1:23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1:23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1:23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1:23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1:23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1:23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1:23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1:23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1:23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1:23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1:23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1:23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</sheetData>
  <mergeCells count="39">
    <mergeCell ref="X3:Z3"/>
    <mergeCell ref="X4:X5"/>
    <mergeCell ref="Y4:Y5"/>
    <mergeCell ref="Z4:Z5"/>
    <mergeCell ref="X2:Y2"/>
    <mergeCell ref="V1:W1"/>
    <mergeCell ref="Q3:S3"/>
    <mergeCell ref="Q4:Q5"/>
    <mergeCell ref="R4:R5"/>
    <mergeCell ref="S4:S5"/>
    <mergeCell ref="U4:U5"/>
    <mergeCell ref="O4:O5"/>
    <mergeCell ref="P4:P5"/>
    <mergeCell ref="T4:T5"/>
    <mergeCell ref="V4:V5"/>
    <mergeCell ref="W4:W5"/>
    <mergeCell ref="H4:H5"/>
    <mergeCell ref="K4:K5"/>
    <mergeCell ref="L4:L5"/>
    <mergeCell ref="M4:M5"/>
    <mergeCell ref="N4:N5"/>
    <mergeCell ref="I4:I5"/>
    <mergeCell ref="J4:J5"/>
    <mergeCell ref="N29:Z29"/>
    <mergeCell ref="B1:M1"/>
    <mergeCell ref="V2:W2"/>
    <mergeCell ref="A3:A5"/>
    <mergeCell ref="B3:D3"/>
    <mergeCell ref="E3:G3"/>
    <mergeCell ref="H3:J3"/>
    <mergeCell ref="K3:M3"/>
    <mergeCell ref="N3:P3"/>
    <mergeCell ref="U3:W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80" zoomScaleNormal="70" zoomScaleSheetLayoutView="80" workbookViewId="0">
      <selection activeCell="A11" sqref="A11:E12"/>
    </sheetView>
  </sheetViews>
  <sheetFormatPr defaultColWidth="8" defaultRowHeight="12.75" x14ac:dyDescent="0.2"/>
  <cols>
    <col min="1" max="1" width="60.85546875" style="2" customWidth="1"/>
    <col min="2" max="3" width="22.5703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 x14ac:dyDescent="0.2">
      <c r="A1" s="94" t="s">
        <v>47</v>
      </c>
      <c r="B1" s="94"/>
      <c r="C1" s="94"/>
      <c r="D1" s="94"/>
      <c r="E1" s="94"/>
    </row>
    <row r="2" spans="1:11" s="3" customFormat="1" ht="23.25" customHeight="1" x14ac:dyDescent="0.25">
      <c r="A2" s="99" t="s">
        <v>0</v>
      </c>
      <c r="B2" s="95" t="s">
        <v>79</v>
      </c>
      <c r="C2" s="95" t="s">
        <v>80</v>
      </c>
      <c r="D2" s="97" t="s">
        <v>1</v>
      </c>
      <c r="E2" s="98"/>
    </row>
    <row r="3" spans="1:11" s="3" customFormat="1" ht="42" customHeight="1" x14ac:dyDescent="0.25">
      <c r="A3" s="100"/>
      <c r="B3" s="96"/>
      <c r="C3" s="96"/>
      <c r="D3" s="4" t="s">
        <v>2</v>
      </c>
      <c r="E3" s="5" t="s">
        <v>58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51</v>
      </c>
      <c r="B5" s="58">
        <f>'4'!B7</f>
        <v>2089</v>
      </c>
      <c r="C5" s="58">
        <f>'4'!C7</f>
        <v>2233</v>
      </c>
      <c r="D5" s="48">
        <f>C5/B5%</f>
        <v>106.89325035902345</v>
      </c>
      <c r="E5" s="49">
        <f>C5-B5</f>
        <v>144</v>
      </c>
      <c r="K5" s="11"/>
    </row>
    <row r="6" spans="1:11" s="3" customFormat="1" ht="31.5" customHeight="1" x14ac:dyDescent="0.25">
      <c r="A6" s="9" t="s">
        <v>52</v>
      </c>
      <c r="B6" s="58">
        <f>'4'!E7</f>
        <v>1927</v>
      </c>
      <c r="C6" s="58">
        <f>'4'!F7</f>
        <v>2100</v>
      </c>
      <c r="D6" s="48">
        <f t="shared" ref="D6:D10" si="0">C6/B6%</f>
        <v>108.97768552153607</v>
      </c>
      <c r="E6" s="49">
        <f t="shared" ref="E6:E10" si="1">C6-B6</f>
        <v>173</v>
      </c>
      <c r="K6" s="11"/>
    </row>
    <row r="7" spans="1:11" s="3" customFormat="1" ht="54.75" customHeight="1" x14ac:dyDescent="0.25">
      <c r="A7" s="12" t="s">
        <v>53</v>
      </c>
      <c r="B7" s="58">
        <f>'4'!H7</f>
        <v>402</v>
      </c>
      <c r="C7" s="58">
        <f>'4'!I7</f>
        <v>446</v>
      </c>
      <c r="D7" s="48">
        <f t="shared" si="0"/>
        <v>110.94527363184081</v>
      </c>
      <c r="E7" s="49">
        <f t="shared" si="1"/>
        <v>44</v>
      </c>
      <c r="K7" s="11"/>
    </row>
    <row r="8" spans="1:11" s="3" customFormat="1" ht="35.25" customHeight="1" x14ac:dyDescent="0.25">
      <c r="A8" s="13" t="s">
        <v>54</v>
      </c>
      <c r="B8" s="58">
        <f>'4'!K7</f>
        <v>64</v>
      </c>
      <c r="C8" s="58">
        <f>'4'!L7</f>
        <v>85</v>
      </c>
      <c r="D8" s="48">
        <f t="shared" si="0"/>
        <v>132.8125</v>
      </c>
      <c r="E8" s="49">
        <f t="shared" si="1"/>
        <v>21</v>
      </c>
      <c r="K8" s="11"/>
    </row>
    <row r="9" spans="1:11" s="3" customFormat="1" ht="45.75" customHeight="1" x14ac:dyDescent="0.25">
      <c r="A9" s="13" t="s">
        <v>17</v>
      </c>
      <c r="B9" s="58">
        <f>'4'!N7</f>
        <v>44</v>
      </c>
      <c r="C9" s="58">
        <f>'4'!O7</f>
        <v>55</v>
      </c>
      <c r="D9" s="48">
        <f t="shared" si="0"/>
        <v>125</v>
      </c>
      <c r="E9" s="49">
        <f t="shared" si="1"/>
        <v>11</v>
      </c>
      <c r="K9" s="11"/>
    </row>
    <row r="10" spans="1:11" s="3" customFormat="1" ht="55.5" customHeight="1" x14ac:dyDescent="0.25">
      <c r="A10" s="13" t="s">
        <v>55</v>
      </c>
      <c r="B10" s="58">
        <f>'4'!Q7</f>
        <v>1727</v>
      </c>
      <c r="C10" s="58">
        <f>'4'!R7</f>
        <v>1915</v>
      </c>
      <c r="D10" s="48">
        <f t="shared" si="0"/>
        <v>110.88592935726695</v>
      </c>
      <c r="E10" s="49">
        <f t="shared" si="1"/>
        <v>188</v>
      </c>
      <c r="K10" s="11"/>
    </row>
    <row r="11" spans="1:11" s="3" customFormat="1" ht="12.75" customHeight="1" x14ac:dyDescent="0.25">
      <c r="A11" s="101" t="s">
        <v>4</v>
      </c>
      <c r="B11" s="102"/>
      <c r="C11" s="102"/>
      <c r="D11" s="102"/>
      <c r="E11" s="102"/>
      <c r="K11" s="11"/>
    </row>
    <row r="12" spans="1:11" s="3" customFormat="1" ht="15" customHeight="1" x14ac:dyDescent="0.25">
      <c r="A12" s="103"/>
      <c r="B12" s="104"/>
      <c r="C12" s="104"/>
      <c r="D12" s="104"/>
      <c r="E12" s="104"/>
      <c r="K12" s="11"/>
    </row>
    <row r="13" spans="1:11" s="3" customFormat="1" ht="20.25" customHeight="1" x14ac:dyDescent="0.25">
      <c r="A13" s="99" t="s">
        <v>0</v>
      </c>
      <c r="B13" s="105" t="s">
        <v>81</v>
      </c>
      <c r="C13" s="105" t="s">
        <v>82</v>
      </c>
      <c r="D13" s="97" t="s">
        <v>1</v>
      </c>
      <c r="E13" s="98"/>
      <c r="K13" s="11"/>
    </row>
    <row r="14" spans="1:11" ht="35.25" customHeight="1" x14ac:dyDescent="0.2">
      <c r="A14" s="100"/>
      <c r="B14" s="105"/>
      <c r="C14" s="105"/>
      <c r="D14" s="4" t="s">
        <v>2</v>
      </c>
      <c r="E14" s="5" t="s">
        <v>58</v>
      </c>
      <c r="K14" s="11"/>
    </row>
    <row r="15" spans="1:11" ht="24" customHeight="1" x14ac:dyDescent="0.2">
      <c r="A15" s="9" t="s">
        <v>73</v>
      </c>
      <c r="B15" s="59" t="s">
        <v>74</v>
      </c>
      <c r="C15" s="59">
        <f>'4'!T7</f>
        <v>664</v>
      </c>
      <c r="D15" s="91" t="s">
        <v>78</v>
      </c>
      <c r="E15" s="91" t="s">
        <v>78</v>
      </c>
      <c r="K15" s="11"/>
    </row>
    <row r="16" spans="1:11" ht="25.5" customHeight="1" x14ac:dyDescent="0.2">
      <c r="A16" s="1" t="s">
        <v>52</v>
      </c>
      <c r="B16" s="59">
        <f>'4'!U7</f>
        <v>746</v>
      </c>
      <c r="C16" s="59">
        <f>'4'!V7</f>
        <v>664</v>
      </c>
      <c r="D16" s="48">
        <f t="shared" ref="D16:D17" si="2">C16/B16%</f>
        <v>89.008042895442358</v>
      </c>
      <c r="E16" s="49">
        <f t="shared" ref="E16:E17" si="3">C16-B16</f>
        <v>-82</v>
      </c>
      <c r="K16" s="11"/>
    </row>
    <row r="17" spans="1:11" ht="33.75" customHeight="1" x14ac:dyDescent="0.2">
      <c r="A17" s="1" t="s">
        <v>56</v>
      </c>
      <c r="B17" s="59">
        <f>'4'!X7</f>
        <v>683</v>
      </c>
      <c r="C17" s="59">
        <f>'4'!Y7</f>
        <v>590</v>
      </c>
      <c r="D17" s="48">
        <f t="shared" si="2"/>
        <v>86.383601756954604</v>
      </c>
      <c r="E17" s="49">
        <f t="shared" si="3"/>
        <v>-93</v>
      </c>
      <c r="K17" s="11"/>
    </row>
    <row r="18" spans="1:11" ht="57.75" customHeight="1" x14ac:dyDescent="0.2">
      <c r="A18" s="93" t="s">
        <v>75</v>
      </c>
      <c r="B18" s="93"/>
      <c r="C18" s="93"/>
      <c r="D18" s="93"/>
      <c r="E18" s="93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4"/>
  <sheetViews>
    <sheetView view="pageBreakPreview" zoomScale="87" zoomScaleNormal="75" zoomScaleSheetLayoutView="87" workbookViewId="0">
      <pane xSplit="1" ySplit="6" topLeftCell="B7" activePane="bottomRight" state="frozen"/>
      <selection activeCell="C7" sqref="C7"/>
      <selection pane="topRight" activeCell="C7" sqref="C7"/>
      <selection pane="bottomLeft" activeCell="C7" sqref="C7"/>
      <selection pane="bottomRight" activeCell="A7" sqref="A7:XFD7"/>
    </sheetView>
  </sheetViews>
  <sheetFormatPr defaultRowHeight="14.25" x14ac:dyDescent="0.2"/>
  <cols>
    <col min="1" max="1" width="29.140625" style="37" customWidth="1"/>
    <col min="2" max="2" width="10.28515625" style="37" customWidth="1"/>
    <col min="3" max="4" width="8.28515625" style="37" customWidth="1"/>
    <col min="5" max="5" width="9.7109375" style="37" customWidth="1"/>
    <col min="6" max="6" width="8.28515625" style="37" customWidth="1"/>
    <col min="7" max="7" width="7.42578125" style="37" customWidth="1"/>
    <col min="8" max="8" width="8.85546875" style="37" customWidth="1"/>
    <col min="9" max="9" width="8.7109375" style="37" customWidth="1"/>
    <col min="10" max="10" width="7.42578125" style="37" customWidth="1"/>
    <col min="11" max="12" width="8.28515625" style="37" customWidth="1"/>
    <col min="13" max="13" width="9" style="37" customWidth="1"/>
    <col min="14" max="14" width="7.85546875" style="37" customWidth="1"/>
    <col min="15" max="15" width="8.28515625" style="37" customWidth="1"/>
    <col min="16" max="16" width="8.140625" style="37" customWidth="1"/>
    <col min="17" max="17" width="8.42578125" style="37" customWidth="1"/>
    <col min="18" max="19" width="8.140625" style="37" customWidth="1"/>
    <col min="20" max="20" width="13.28515625" style="37" customWidth="1"/>
    <col min="21" max="21" width="7.140625" style="37" customWidth="1"/>
    <col min="22" max="22" width="8" style="37" customWidth="1"/>
    <col min="23" max="23" width="8.28515625" style="37" customWidth="1"/>
    <col min="24" max="24" width="8.140625" style="37" customWidth="1"/>
    <col min="25" max="25" width="7.5703125" style="37" customWidth="1"/>
    <col min="26" max="16384" width="9.140625" style="37"/>
  </cols>
  <sheetData>
    <row r="1" spans="1:30" s="22" customFormat="1" ht="42" customHeight="1" x14ac:dyDescent="0.35">
      <c r="B1" s="118" t="s">
        <v>85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21"/>
      <c r="O1" s="21"/>
      <c r="P1" s="21"/>
      <c r="Q1" s="21"/>
      <c r="R1" s="21"/>
      <c r="S1" s="21"/>
      <c r="T1" s="21"/>
      <c r="U1" s="21"/>
      <c r="V1" s="113"/>
      <c r="W1" s="113"/>
      <c r="X1" s="41"/>
      <c r="Z1" s="47" t="s">
        <v>12</v>
      </c>
    </row>
    <row r="2" spans="1:30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V2" s="108"/>
      <c r="W2" s="108"/>
      <c r="X2" s="117" t="s">
        <v>5</v>
      </c>
      <c r="Y2" s="117"/>
    </row>
    <row r="3" spans="1:30" s="26" customFormat="1" ht="67.5" customHeight="1" x14ac:dyDescent="0.25">
      <c r="A3" s="109"/>
      <c r="B3" s="110" t="s">
        <v>18</v>
      </c>
      <c r="C3" s="110"/>
      <c r="D3" s="110"/>
      <c r="E3" s="110" t="s">
        <v>19</v>
      </c>
      <c r="F3" s="110"/>
      <c r="G3" s="110"/>
      <c r="H3" s="110" t="s">
        <v>59</v>
      </c>
      <c r="I3" s="110"/>
      <c r="J3" s="110"/>
      <c r="K3" s="110" t="s">
        <v>7</v>
      </c>
      <c r="L3" s="110"/>
      <c r="M3" s="110"/>
      <c r="N3" s="110" t="s">
        <v>8</v>
      </c>
      <c r="O3" s="110"/>
      <c r="P3" s="110"/>
      <c r="Q3" s="114" t="s">
        <v>6</v>
      </c>
      <c r="R3" s="115"/>
      <c r="S3" s="116"/>
      <c r="T3" s="90" t="s">
        <v>76</v>
      </c>
      <c r="U3" s="110" t="s">
        <v>9</v>
      </c>
      <c r="V3" s="110"/>
      <c r="W3" s="110"/>
      <c r="X3" s="110" t="s">
        <v>10</v>
      </c>
      <c r="Y3" s="110"/>
      <c r="Z3" s="110"/>
    </row>
    <row r="4" spans="1:30" s="27" customFormat="1" ht="19.5" customHeight="1" x14ac:dyDescent="0.25">
      <c r="A4" s="109"/>
      <c r="B4" s="111" t="s">
        <v>13</v>
      </c>
      <c r="C4" s="111" t="s">
        <v>24</v>
      </c>
      <c r="D4" s="112" t="s">
        <v>2</v>
      </c>
      <c r="E4" s="111" t="s">
        <v>13</v>
      </c>
      <c r="F4" s="111" t="s">
        <v>24</v>
      </c>
      <c r="G4" s="112" t="s">
        <v>2</v>
      </c>
      <c r="H4" s="111" t="s">
        <v>13</v>
      </c>
      <c r="I4" s="111" t="s">
        <v>24</v>
      </c>
      <c r="J4" s="112" t="s">
        <v>2</v>
      </c>
      <c r="K4" s="111" t="s">
        <v>13</v>
      </c>
      <c r="L4" s="111" t="s">
        <v>24</v>
      </c>
      <c r="M4" s="112" t="s">
        <v>2</v>
      </c>
      <c r="N4" s="111" t="s">
        <v>13</v>
      </c>
      <c r="O4" s="111" t="s">
        <v>24</v>
      </c>
      <c r="P4" s="112" t="s">
        <v>2</v>
      </c>
      <c r="Q4" s="111" t="s">
        <v>13</v>
      </c>
      <c r="R4" s="111" t="s">
        <v>24</v>
      </c>
      <c r="S4" s="112" t="s">
        <v>2</v>
      </c>
      <c r="T4" s="111" t="s">
        <v>24</v>
      </c>
      <c r="U4" s="111" t="s">
        <v>13</v>
      </c>
      <c r="V4" s="111" t="s">
        <v>24</v>
      </c>
      <c r="W4" s="112" t="s">
        <v>2</v>
      </c>
      <c r="X4" s="111" t="s">
        <v>13</v>
      </c>
      <c r="Y4" s="111" t="s">
        <v>24</v>
      </c>
      <c r="Z4" s="112" t="s">
        <v>2</v>
      </c>
    </row>
    <row r="5" spans="1:30" s="27" customFormat="1" ht="6" customHeight="1" x14ac:dyDescent="0.25">
      <c r="A5" s="109"/>
      <c r="B5" s="111"/>
      <c r="C5" s="111"/>
      <c r="D5" s="112"/>
      <c r="E5" s="111"/>
      <c r="F5" s="111"/>
      <c r="G5" s="112"/>
      <c r="H5" s="111"/>
      <c r="I5" s="111"/>
      <c r="J5" s="112"/>
      <c r="K5" s="111"/>
      <c r="L5" s="111"/>
      <c r="M5" s="112"/>
      <c r="N5" s="111"/>
      <c r="O5" s="111"/>
      <c r="P5" s="112"/>
      <c r="Q5" s="111"/>
      <c r="R5" s="111"/>
      <c r="S5" s="112"/>
      <c r="T5" s="111"/>
      <c r="U5" s="111"/>
      <c r="V5" s="111"/>
      <c r="W5" s="112"/>
      <c r="X5" s="111"/>
      <c r="Y5" s="111"/>
      <c r="Z5" s="112"/>
    </row>
    <row r="6" spans="1:30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20</v>
      </c>
      <c r="U6" s="43">
        <v>22</v>
      </c>
      <c r="V6" s="43">
        <v>23</v>
      </c>
      <c r="W6" s="43">
        <v>24</v>
      </c>
      <c r="X6" s="43">
        <v>25</v>
      </c>
      <c r="Y6" s="43">
        <v>26</v>
      </c>
      <c r="Z6" s="43">
        <v>27</v>
      </c>
    </row>
    <row r="7" spans="1:30" s="30" customFormat="1" ht="18" customHeight="1" x14ac:dyDescent="0.25">
      <c r="A7" s="50" t="s">
        <v>25</v>
      </c>
      <c r="B7" s="28">
        <f>SUM(B8:B28)</f>
        <v>2089</v>
      </c>
      <c r="C7" s="28">
        <f>SUM(C8:C28)</f>
        <v>2233</v>
      </c>
      <c r="D7" s="56">
        <f>IF(B7=0,0,C7/B7)*100</f>
        <v>106.89325035902345</v>
      </c>
      <c r="E7" s="28">
        <f>SUM(E8:E28)</f>
        <v>1927</v>
      </c>
      <c r="F7" s="28">
        <f>SUM(F8:F28)</f>
        <v>2100</v>
      </c>
      <c r="G7" s="56">
        <f>IF(E7=0,0,F7/E7)*100</f>
        <v>108.97768552153606</v>
      </c>
      <c r="H7" s="28">
        <f>SUM(H8:H28)</f>
        <v>402</v>
      </c>
      <c r="I7" s="28">
        <f>SUM(I8:I28)</f>
        <v>446</v>
      </c>
      <c r="J7" s="56">
        <f>IF(H7=0,0,I7/H7)*100</f>
        <v>110.94527363184079</v>
      </c>
      <c r="K7" s="28">
        <f>SUM(K8:K28)</f>
        <v>64</v>
      </c>
      <c r="L7" s="28">
        <f>SUM(L8:L28)</f>
        <v>85</v>
      </c>
      <c r="M7" s="56">
        <f>IF(K7=0,0,L7/K7)*100</f>
        <v>132.8125</v>
      </c>
      <c r="N7" s="28">
        <f>SUM(N8:N28)</f>
        <v>44</v>
      </c>
      <c r="O7" s="88">
        <f>SUM(O8:O28)</f>
        <v>55</v>
      </c>
      <c r="P7" s="56">
        <f>IF(N7=0,0,O7/N7)*100</f>
        <v>125</v>
      </c>
      <c r="Q7" s="28">
        <f>SUM(Q8:Q28)</f>
        <v>1727</v>
      </c>
      <c r="R7" s="28">
        <f>SUM(R8:R28)</f>
        <v>1915</v>
      </c>
      <c r="S7" s="56">
        <f>IF(Q7=0,0,R7/Q7)*100</f>
        <v>110.88592935726693</v>
      </c>
      <c r="T7" s="28">
        <f>SUM(T8:T28)</f>
        <v>664</v>
      </c>
      <c r="U7" s="28">
        <f>SUM(U8:U28)</f>
        <v>746</v>
      </c>
      <c r="V7" s="28">
        <f>SUM(V8:V28)</f>
        <v>664</v>
      </c>
      <c r="W7" s="56">
        <f>IF(U7=0,0,V7/U7)*100</f>
        <v>89.008042895442358</v>
      </c>
      <c r="X7" s="28">
        <f>SUM(X8:X28)</f>
        <v>683</v>
      </c>
      <c r="Y7" s="28">
        <f>SUM(Y8:Y28)</f>
        <v>590</v>
      </c>
      <c r="Z7" s="56">
        <f>IF(X7=0,0,Y7/X7)*100</f>
        <v>86.383601756954604</v>
      </c>
      <c r="AA7" s="29"/>
      <c r="AD7" s="33"/>
    </row>
    <row r="8" spans="1:30" s="33" customFormat="1" ht="18" customHeight="1" x14ac:dyDescent="0.25">
      <c r="A8" s="51" t="s">
        <v>26</v>
      </c>
      <c r="B8" s="31">
        <v>106</v>
      </c>
      <c r="C8" s="31">
        <f>[8]Шаблон!$M8+[8]Шаблон!$K8-[8]Шаблон!$L8+[9]Шаблон!$D8</f>
        <v>122</v>
      </c>
      <c r="D8" s="57">
        <f t="shared" ref="D8:D28" si="0">IF(B8=0,0,C8/B8)*100</f>
        <v>115.09433962264151</v>
      </c>
      <c r="E8" s="31">
        <v>103</v>
      </c>
      <c r="F8" s="31">
        <f>[9]Шаблон!$D8</f>
        <v>120</v>
      </c>
      <c r="G8" s="57">
        <f t="shared" ref="G8:G28" si="1">IF(E8=0,0,F8/E8)*100</f>
        <v>116.50485436893203</v>
      </c>
      <c r="H8" s="31">
        <v>22</v>
      </c>
      <c r="I8" s="31">
        <f>[9]Шаблон!$F8+[8]Шаблон!$D8</f>
        <v>26</v>
      </c>
      <c r="J8" s="57">
        <f t="shared" ref="J8:J28" si="2">IF(H8=0,0,I8/H8)*100</f>
        <v>118.18181818181819</v>
      </c>
      <c r="K8" s="31">
        <v>7</v>
      </c>
      <c r="L8" s="31">
        <f>[9]Шаблон!$J8</f>
        <v>6</v>
      </c>
      <c r="M8" s="57">
        <f t="shared" ref="M8:M28" si="3">IF(K8=0,0,L8/K8)*100</f>
        <v>85.714285714285708</v>
      </c>
      <c r="N8" s="31">
        <v>3</v>
      </c>
      <c r="O8" s="89">
        <f>[9]Шаблон!$K8+[9]Шаблон!$L8+[8]Шаблон!$G8</f>
        <v>7</v>
      </c>
      <c r="P8" s="57">
        <f t="shared" ref="P8:P28" si="4">IF(N8=0,0,O8/N8)*100</f>
        <v>233.33333333333334</v>
      </c>
      <c r="Q8" s="31">
        <v>100</v>
      </c>
      <c r="R8" s="46">
        <f>'[7]1'!$E11</f>
        <v>116</v>
      </c>
      <c r="S8" s="57">
        <f t="shared" ref="S8:S28" si="5">IF(Q8=0,0,R8/Q8)*100</f>
        <v>115.99999999999999</v>
      </c>
      <c r="T8" s="46">
        <f>[8]Шаблон!$M8+[9]Шаблон!$P8</f>
        <v>30</v>
      </c>
      <c r="U8" s="31">
        <v>41</v>
      </c>
      <c r="V8" s="46">
        <f>[9]Шаблон!$P8</f>
        <v>30</v>
      </c>
      <c r="W8" s="57">
        <f t="shared" ref="W8:W28" si="6">IF(U8=0,0,V8/U8)*100</f>
        <v>73.170731707317074</v>
      </c>
      <c r="X8" s="31">
        <v>38</v>
      </c>
      <c r="Y8" s="46">
        <f>[9]Шаблон!$T8</f>
        <v>28</v>
      </c>
      <c r="Z8" s="57">
        <f t="shared" ref="Z8:Z28" si="7">IF(X8=0,0,Y8/X8)*100</f>
        <v>73.68421052631578</v>
      </c>
      <c r="AA8" s="29"/>
      <c r="AB8" s="32"/>
    </row>
    <row r="9" spans="1:30" s="34" customFormat="1" ht="18" customHeight="1" x14ac:dyDescent="0.25">
      <c r="A9" s="52" t="s">
        <v>27</v>
      </c>
      <c r="B9" s="31">
        <v>55</v>
      </c>
      <c r="C9" s="85">
        <f>[8]Шаблон!$M9+[8]Шаблон!$K9-[8]Шаблон!$L9+[9]Шаблон!$D9</f>
        <v>62</v>
      </c>
      <c r="D9" s="57">
        <f t="shared" si="0"/>
        <v>112.72727272727272</v>
      </c>
      <c r="E9" s="31">
        <v>52</v>
      </c>
      <c r="F9" s="85">
        <f>[9]Шаблон!$D9</f>
        <v>59</v>
      </c>
      <c r="G9" s="57">
        <f t="shared" si="1"/>
        <v>113.46153846153845</v>
      </c>
      <c r="H9" s="31">
        <v>5</v>
      </c>
      <c r="I9" s="85">
        <f>[9]Шаблон!$F9+[8]Шаблон!$D9</f>
        <v>12</v>
      </c>
      <c r="J9" s="57">
        <f t="shared" si="2"/>
        <v>240</v>
      </c>
      <c r="K9" s="31">
        <v>0</v>
      </c>
      <c r="L9" s="85">
        <f>[9]Шаблон!$J9</f>
        <v>3</v>
      </c>
      <c r="M9" s="57">
        <f t="shared" si="3"/>
        <v>0</v>
      </c>
      <c r="N9" s="31">
        <v>0</v>
      </c>
      <c r="O9" s="89">
        <f>[9]Шаблон!$K9+[9]Шаблон!$L9+[8]Шаблон!$G9</f>
        <v>1</v>
      </c>
      <c r="P9" s="57">
        <f t="shared" si="4"/>
        <v>0</v>
      </c>
      <c r="Q9" s="31">
        <v>51</v>
      </c>
      <c r="R9" s="46">
        <f>'[7]1'!$E12</f>
        <v>50</v>
      </c>
      <c r="S9" s="57">
        <f t="shared" si="5"/>
        <v>98.039215686274503</v>
      </c>
      <c r="T9" s="46">
        <f>[8]Шаблон!$M9+[9]Шаблон!$P9</f>
        <v>13</v>
      </c>
      <c r="U9" s="31">
        <v>27</v>
      </c>
      <c r="V9" s="46">
        <f>[9]Шаблон!$P9</f>
        <v>13</v>
      </c>
      <c r="W9" s="57">
        <f t="shared" si="6"/>
        <v>48.148148148148145</v>
      </c>
      <c r="X9" s="31">
        <v>25</v>
      </c>
      <c r="Y9" s="46">
        <f>[9]Шаблон!$T9</f>
        <v>13</v>
      </c>
      <c r="Z9" s="57">
        <f t="shared" si="7"/>
        <v>52</v>
      </c>
      <c r="AA9" s="29"/>
      <c r="AB9" s="32"/>
    </row>
    <row r="10" spans="1:30" s="33" customFormat="1" ht="18" customHeight="1" x14ac:dyDescent="0.25">
      <c r="A10" s="52" t="s">
        <v>28</v>
      </c>
      <c r="B10" s="31">
        <v>57</v>
      </c>
      <c r="C10" s="85">
        <f>[8]Шаблон!$M10+[8]Шаблон!$K10-[8]Шаблон!$L10+[9]Шаблон!$D10</f>
        <v>53</v>
      </c>
      <c r="D10" s="57">
        <f t="shared" si="0"/>
        <v>92.982456140350877</v>
      </c>
      <c r="E10" s="31">
        <v>53</v>
      </c>
      <c r="F10" s="85">
        <f>[9]Шаблон!$D10</f>
        <v>46</v>
      </c>
      <c r="G10" s="57">
        <f t="shared" si="1"/>
        <v>86.79245283018868</v>
      </c>
      <c r="H10" s="31">
        <v>12</v>
      </c>
      <c r="I10" s="85">
        <f>[9]Шаблон!$F10+[8]Шаблон!$D10</f>
        <v>8</v>
      </c>
      <c r="J10" s="57">
        <f t="shared" si="2"/>
        <v>66.666666666666657</v>
      </c>
      <c r="K10" s="31">
        <v>1</v>
      </c>
      <c r="L10" s="85">
        <f>[9]Шаблон!$J10</f>
        <v>0</v>
      </c>
      <c r="M10" s="57">
        <f t="shared" si="3"/>
        <v>0</v>
      </c>
      <c r="N10" s="31">
        <v>0</v>
      </c>
      <c r="O10" s="89">
        <f>[9]Шаблон!$K10+[9]Шаблон!$L10+[8]Шаблон!$G10</f>
        <v>1</v>
      </c>
      <c r="P10" s="57">
        <f t="shared" si="4"/>
        <v>0</v>
      </c>
      <c r="Q10" s="31">
        <v>48</v>
      </c>
      <c r="R10" s="46">
        <f>'[7]1'!$E13</f>
        <v>44</v>
      </c>
      <c r="S10" s="57">
        <f t="shared" si="5"/>
        <v>91.666666666666657</v>
      </c>
      <c r="T10" s="46">
        <f>[8]Шаблон!$M10+[9]Шаблон!$P10</f>
        <v>21</v>
      </c>
      <c r="U10" s="31">
        <v>16</v>
      </c>
      <c r="V10" s="46">
        <f>[9]Шаблон!$P10</f>
        <v>21</v>
      </c>
      <c r="W10" s="57">
        <f t="shared" si="6"/>
        <v>131.25</v>
      </c>
      <c r="X10" s="31">
        <v>11</v>
      </c>
      <c r="Y10" s="46">
        <f>[9]Шаблон!$T10</f>
        <v>17</v>
      </c>
      <c r="Z10" s="57">
        <f t="shared" si="7"/>
        <v>154.54545454545453</v>
      </c>
      <c r="AA10" s="29"/>
      <c r="AB10" s="32"/>
    </row>
    <row r="11" spans="1:30" s="33" customFormat="1" ht="18" customHeight="1" x14ac:dyDescent="0.25">
      <c r="A11" s="52" t="s">
        <v>29</v>
      </c>
      <c r="B11" s="31">
        <v>94</v>
      </c>
      <c r="C11" s="85">
        <f>[8]Шаблон!$M11+[8]Шаблон!$K11-[8]Шаблон!$L11+[9]Шаблон!$D11</f>
        <v>91</v>
      </c>
      <c r="D11" s="57">
        <f t="shared" si="0"/>
        <v>96.808510638297875</v>
      </c>
      <c r="E11" s="31">
        <v>93</v>
      </c>
      <c r="F11" s="85">
        <f>[9]Шаблон!$D11</f>
        <v>90</v>
      </c>
      <c r="G11" s="57">
        <f t="shared" si="1"/>
        <v>96.774193548387103</v>
      </c>
      <c r="H11" s="31">
        <v>25</v>
      </c>
      <c r="I11" s="85">
        <f>[9]Шаблон!$F11+[8]Шаблон!$D11</f>
        <v>15</v>
      </c>
      <c r="J11" s="57">
        <f t="shared" si="2"/>
        <v>60</v>
      </c>
      <c r="K11" s="31">
        <v>6</v>
      </c>
      <c r="L11" s="85">
        <f>[9]Шаблон!$J11</f>
        <v>5</v>
      </c>
      <c r="M11" s="57">
        <f t="shared" si="3"/>
        <v>83.333333333333343</v>
      </c>
      <c r="N11" s="31">
        <v>0</v>
      </c>
      <c r="O11" s="89">
        <f>[9]Шаблон!$K11+[9]Шаблон!$L11+[8]Шаблон!$G11</f>
        <v>0</v>
      </c>
      <c r="P11" s="57">
        <f t="shared" si="4"/>
        <v>0</v>
      </c>
      <c r="Q11" s="31">
        <v>89</v>
      </c>
      <c r="R11" s="46">
        <f>'[7]1'!$E14</f>
        <v>87</v>
      </c>
      <c r="S11" s="57">
        <f t="shared" si="5"/>
        <v>97.752808988764045</v>
      </c>
      <c r="T11" s="46">
        <f>[8]Шаблон!$M11+[9]Шаблон!$P11</f>
        <v>30</v>
      </c>
      <c r="U11" s="31">
        <v>31</v>
      </c>
      <c r="V11" s="46">
        <f>[9]Шаблон!$P11</f>
        <v>30</v>
      </c>
      <c r="W11" s="57">
        <f t="shared" si="6"/>
        <v>96.774193548387103</v>
      </c>
      <c r="X11" s="31">
        <v>27</v>
      </c>
      <c r="Y11" s="46">
        <f>[9]Шаблон!$T11</f>
        <v>25</v>
      </c>
      <c r="Z11" s="57">
        <f t="shared" si="7"/>
        <v>92.592592592592595</v>
      </c>
      <c r="AA11" s="29"/>
      <c r="AB11" s="32"/>
    </row>
    <row r="12" spans="1:30" s="33" customFormat="1" ht="18" customHeight="1" x14ac:dyDescent="0.25">
      <c r="A12" s="52" t="s">
        <v>30</v>
      </c>
      <c r="B12" s="31">
        <v>47</v>
      </c>
      <c r="C12" s="85">
        <f>[8]Шаблон!$M12+[8]Шаблон!$K12-[8]Шаблон!$L12+[9]Шаблон!$D12</f>
        <v>48</v>
      </c>
      <c r="D12" s="57">
        <f t="shared" si="0"/>
        <v>102.12765957446808</v>
      </c>
      <c r="E12" s="31">
        <v>47</v>
      </c>
      <c r="F12" s="85">
        <f>[9]Шаблон!$D12</f>
        <v>48</v>
      </c>
      <c r="G12" s="57">
        <f t="shared" si="1"/>
        <v>102.12765957446808</v>
      </c>
      <c r="H12" s="31">
        <v>16</v>
      </c>
      <c r="I12" s="85">
        <f>[9]Шаблон!$F12+[8]Шаблон!$D12</f>
        <v>13</v>
      </c>
      <c r="J12" s="57">
        <f t="shared" si="2"/>
        <v>81.25</v>
      </c>
      <c r="K12" s="31">
        <v>2</v>
      </c>
      <c r="L12" s="85">
        <f>[9]Шаблон!$J12</f>
        <v>3</v>
      </c>
      <c r="M12" s="57">
        <f t="shared" si="3"/>
        <v>150</v>
      </c>
      <c r="N12" s="31">
        <v>1</v>
      </c>
      <c r="O12" s="89">
        <f>[9]Шаблон!$K12+[9]Шаблон!$L12+[8]Шаблон!$G12</f>
        <v>1</v>
      </c>
      <c r="P12" s="57">
        <f t="shared" si="4"/>
        <v>100</v>
      </c>
      <c r="Q12" s="31">
        <v>44</v>
      </c>
      <c r="R12" s="46">
        <f>'[7]1'!$E15</f>
        <v>46</v>
      </c>
      <c r="S12" s="57">
        <f t="shared" si="5"/>
        <v>104.54545454545455</v>
      </c>
      <c r="T12" s="46">
        <f>[8]Шаблон!$M12+[9]Шаблон!$P12</f>
        <v>20</v>
      </c>
      <c r="U12" s="31">
        <v>19</v>
      </c>
      <c r="V12" s="46">
        <f>[9]Шаблон!$P12</f>
        <v>20</v>
      </c>
      <c r="W12" s="57">
        <f t="shared" si="6"/>
        <v>105.26315789473684</v>
      </c>
      <c r="X12" s="31">
        <v>18</v>
      </c>
      <c r="Y12" s="46">
        <f>[9]Шаблон!$T12</f>
        <v>16</v>
      </c>
      <c r="Z12" s="57">
        <f t="shared" si="7"/>
        <v>88.888888888888886</v>
      </c>
      <c r="AA12" s="29"/>
      <c r="AB12" s="32"/>
    </row>
    <row r="13" spans="1:30" s="33" customFormat="1" ht="18" customHeight="1" x14ac:dyDescent="0.25">
      <c r="A13" s="52" t="s">
        <v>31</v>
      </c>
      <c r="B13" s="31">
        <v>59</v>
      </c>
      <c r="C13" s="85">
        <f>[8]Шаблон!$M13+[8]Шаблон!$K13-[8]Шаблон!$L13+[9]Шаблон!$D13</f>
        <v>58</v>
      </c>
      <c r="D13" s="57">
        <f t="shared" si="0"/>
        <v>98.305084745762713</v>
      </c>
      <c r="E13" s="31">
        <v>57</v>
      </c>
      <c r="F13" s="85">
        <f>[9]Шаблон!$D13</f>
        <v>57</v>
      </c>
      <c r="G13" s="57">
        <f t="shared" si="1"/>
        <v>100</v>
      </c>
      <c r="H13" s="31">
        <v>9</v>
      </c>
      <c r="I13" s="85">
        <f>[9]Шаблон!$F13+[8]Шаблон!$D13</f>
        <v>12</v>
      </c>
      <c r="J13" s="57">
        <f t="shared" si="2"/>
        <v>133.33333333333331</v>
      </c>
      <c r="K13" s="31">
        <v>1</v>
      </c>
      <c r="L13" s="85">
        <f>[9]Шаблон!$J13</f>
        <v>4</v>
      </c>
      <c r="M13" s="57">
        <f t="shared" si="3"/>
        <v>400</v>
      </c>
      <c r="N13" s="31">
        <v>0</v>
      </c>
      <c r="O13" s="89">
        <f>[9]Шаблон!$K13+[9]Шаблон!$L13+[8]Шаблон!$G13</f>
        <v>0</v>
      </c>
      <c r="P13" s="57">
        <f t="shared" si="4"/>
        <v>0</v>
      </c>
      <c r="Q13" s="31">
        <v>48</v>
      </c>
      <c r="R13" s="46">
        <f>'[7]1'!$E16</f>
        <v>49</v>
      </c>
      <c r="S13" s="57">
        <f t="shared" si="5"/>
        <v>102.08333333333333</v>
      </c>
      <c r="T13" s="46">
        <f>[8]Шаблон!$M13+[9]Шаблон!$P13</f>
        <v>18</v>
      </c>
      <c r="U13" s="31">
        <v>24</v>
      </c>
      <c r="V13" s="46">
        <f>[9]Шаблон!$P13</f>
        <v>18</v>
      </c>
      <c r="W13" s="57">
        <f t="shared" si="6"/>
        <v>75</v>
      </c>
      <c r="X13" s="31">
        <v>22</v>
      </c>
      <c r="Y13" s="46">
        <f>[9]Шаблон!$T13</f>
        <v>16</v>
      </c>
      <c r="Z13" s="57">
        <f t="shared" si="7"/>
        <v>72.727272727272734</v>
      </c>
      <c r="AA13" s="29"/>
      <c r="AB13" s="32"/>
    </row>
    <row r="14" spans="1:30" s="33" customFormat="1" ht="18" customHeight="1" x14ac:dyDescent="0.25">
      <c r="A14" s="52" t="s">
        <v>32</v>
      </c>
      <c r="B14" s="31">
        <v>19</v>
      </c>
      <c r="C14" s="85">
        <f>[8]Шаблон!$M14+[8]Шаблон!$K14-[8]Шаблон!$L14+[9]Шаблон!$D14</f>
        <v>34</v>
      </c>
      <c r="D14" s="57">
        <f t="shared" si="0"/>
        <v>178.94736842105263</v>
      </c>
      <c r="E14" s="31">
        <v>20</v>
      </c>
      <c r="F14" s="85">
        <f>[9]Шаблон!$D14</f>
        <v>34</v>
      </c>
      <c r="G14" s="57">
        <f t="shared" si="1"/>
        <v>170</v>
      </c>
      <c r="H14" s="31">
        <v>4</v>
      </c>
      <c r="I14" s="85">
        <f>[9]Шаблон!$F14+[8]Шаблон!$D14</f>
        <v>7</v>
      </c>
      <c r="J14" s="57">
        <f t="shared" si="2"/>
        <v>175</v>
      </c>
      <c r="K14" s="31">
        <v>1</v>
      </c>
      <c r="L14" s="85">
        <f>[9]Шаблон!$J14</f>
        <v>1</v>
      </c>
      <c r="M14" s="57">
        <f t="shared" si="3"/>
        <v>100</v>
      </c>
      <c r="N14" s="31">
        <v>0</v>
      </c>
      <c r="O14" s="89">
        <f>[9]Шаблон!$K14+[9]Шаблон!$L14+[8]Шаблон!$G14</f>
        <v>0</v>
      </c>
      <c r="P14" s="57">
        <f t="shared" si="4"/>
        <v>0</v>
      </c>
      <c r="Q14" s="31">
        <v>17</v>
      </c>
      <c r="R14" s="46">
        <f>'[7]1'!$E17</f>
        <v>31</v>
      </c>
      <c r="S14" s="57">
        <f t="shared" si="5"/>
        <v>182.35294117647058</v>
      </c>
      <c r="T14" s="46">
        <f>[8]Шаблон!$M14+[9]Шаблон!$P14</f>
        <v>12</v>
      </c>
      <c r="U14" s="31">
        <v>11</v>
      </c>
      <c r="V14" s="46">
        <f>[9]Шаблон!$P14</f>
        <v>12</v>
      </c>
      <c r="W14" s="57">
        <f t="shared" si="6"/>
        <v>109.09090909090908</v>
      </c>
      <c r="X14" s="31">
        <v>11</v>
      </c>
      <c r="Y14" s="46">
        <f>[9]Шаблон!$T14</f>
        <v>11</v>
      </c>
      <c r="Z14" s="57">
        <f t="shared" si="7"/>
        <v>100</v>
      </c>
      <c r="AA14" s="29"/>
      <c r="AB14" s="32"/>
    </row>
    <row r="15" spans="1:30" s="33" customFormat="1" ht="18" customHeight="1" x14ac:dyDescent="0.25">
      <c r="A15" s="52" t="s">
        <v>33</v>
      </c>
      <c r="B15" s="31">
        <v>68</v>
      </c>
      <c r="C15" s="85">
        <f>[8]Шаблон!$M15+[8]Шаблон!$K15-[8]Шаблон!$L15+[9]Шаблон!$D15</f>
        <v>77</v>
      </c>
      <c r="D15" s="57">
        <f t="shared" si="0"/>
        <v>113.23529411764706</v>
      </c>
      <c r="E15" s="31">
        <v>56</v>
      </c>
      <c r="F15" s="85">
        <f>[9]Шаблон!$D15</f>
        <v>65</v>
      </c>
      <c r="G15" s="57">
        <f t="shared" si="1"/>
        <v>116.07142857142858</v>
      </c>
      <c r="H15" s="31">
        <v>15</v>
      </c>
      <c r="I15" s="85">
        <f>[9]Шаблон!$F15+[8]Шаблон!$D15</f>
        <v>15</v>
      </c>
      <c r="J15" s="57">
        <f t="shared" si="2"/>
        <v>100</v>
      </c>
      <c r="K15" s="31">
        <v>2</v>
      </c>
      <c r="L15" s="85">
        <f>[9]Шаблон!$J15</f>
        <v>4</v>
      </c>
      <c r="M15" s="57">
        <f t="shared" si="3"/>
        <v>200</v>
      </c>
      <c r="N15" s="31">
        <v>0</v>
      </c>
      <c r="O15" s="89">
        <f>[9]Шаблон!$K15+[9]Шаблон!$L15+[8]Шаблон!$G15</f>
        <v>0</v>
      </c>
      <c r="P15" s="57">
        <f t="shared" si="4"/>
        <v>0</v>
      </c>
      <c r="Q15" s="31">
        <v>51</v>
      </c>
      <c r="R15" s="46">
        <f>'[7]1'!$E18</f>
        <v>55</v>
      </c>
      <c r="S15" s="57">
        <f t="shared" si="5"/>
        <v>107.84313725490196</v>
      </c>
      <c r="T15" s="46">
        <f>[8]Шаблон!$M15+[9]Шаблон!$P15</f>
        <v>29</v>
      </c>
      <c r="U15" s="31">
        <v>16</v>
      </c>
      <c r="V15" s="46">
        <f>[9]Шаблон!$P15</f>
        <v>29</v>
      </c>
      <c r="W15" s="57">
        <f t="shared" si="6"/>
        <v>181.25</v>
      </c>
      <c r="X15" s="31">
        <v>13</v>
      </c>
      <c r="Y15" s="46">
        <f>[9]Шаблон!$T15</f>
        <v>25</v>
      </c>
      <c r="Z15" s="57">
        <f t="shared" si="7"/>
        <v>192.30769230769232</v>
      </c>
      <c r="AA15" s="29"/>
      <c r="AB15" s="32"/>
    </row>
    <row r="16" spans="1:30" s="33" customFormat="1" ht="18" customHeight="1" x14ac:dyDescent="0.25">
      <c r="A16" s="52" t="s">
        <v>34</v>
      </c>
      <c r="B16" s="31">
        <v>62</v>
      </c>
      <c r="C16" s="85">
        <f>[8]Шаблон!$M16+[8]Шаблон!$K16-[8]Шаблон!$L16+[9]Шаблон!$D16</f>
        <v>71</v>
      </c>
      <c r="D16" s="57">
        <f t="shared" si="0"/>
        <v>114.51612903225808</v>
      </c>
      <c r="E16" s="31">
        <v>59</v>
      </c>
      <c r="F16" s="85">
        <f>[9]Шаблон!$D16</f>
        <v>68</v>
      </c>
      <c r="G16" s="57">
        <f t="shared" si="1"/>
        <v>115.2542372881356</v>
      </c>
      <c r="H16" s="31">
        <v>6</v>
      </c>
      <c r="I16" s="85">
        <f>[9]Шаблон!$F16+[8]Шаблон!$D16</f>
        <v>20</v>
      </c>
      <c r="J16" s="57">
        <f t="shared" si="2"/>
        <v>333.33333333333337</v>
      </c>
      <c r="K16" s="31">
        <v>0</v>
      </c>
      <c r="L16" s="85">
        <f>[9]Шаблон!$J16</f>
        <v>2</v>
      </c>
      <c r="M16" s="57">
        <f t="shared" si="3"/>
        <v>0</v>
      </c>
      <c r="N16" s="31">
        <v>5</v>
      </c>
      <c r="O16" s="89">
        <f>[9]Шаблон!$K16+[9]Шаблон!$L16+[8]Шаблон!$G16</f>
        <v>0</v>
      </c>
      <c r="P16" s="57">
        <f t="shared" si="4"/>
        <v>0</v>
      </c>
      <c r="Q16" s="31">
        <v>55</v>
      </c>
      <c r="R16" s="46">
        <f>'[7]1'!$E19</f>
        <v>68</v>
      </c>
      <c r="S16" s="57">
        <f t="shared" si="5"/>
        <v>123.63636363636363</v>
      </c>
      <c r="T16" s="46">
        <f>[8]Шаблон!$M16+[9]Шаблон!$P16</f>
        <v>20</v>
      </c>
      <c r="U16" s="31">
        <v>22</v>
      </c>
      <c r="V16" s="46">
        <f>[9]Шаблон!$P16</f>
        <v>20</v>
      </c>
      <c r="W16" s="57">
        <f t="shared" si="6"/>
        <v>90.909090909090907</v>
      </c>
      <c r="X16" s="31">
        <v>21</v>
      </c>
      <c r="Y16" s="46">
        <f>[9]Шаблон!$T16</f>
        <v>19</v>
      </c>
      <c r="Z16" s="57">
        <f t="shared" si="7"/>
        <v>90.476190476190482</v>
      </c>
      <c r="AA16" s="29"/>
      <c r="AB16" s="32"/>
    </row>
    <row r="17" spans="1:28" s="33" customFormat="1" ht="18" customHeight="1" x14ac:dyDescent="0.25">
      <c r="A17" s="52" t="s">
        <v>35</v>
      </c>
      <c r="B17" s="31">
        <v>67</v>
      </c>
      <c r="C17" s="85">
        <f>[8]Шаблон!$M17+[8]Шаблон!$K17-[8]Шаблон!$L17+[9]Шаблон!$D17</f>
        <v>58</v>
      </c>
      <c r="D17" s="57">
        <f t="shared" si="0"/>
        <v>86.567164179104466</v>
      </c>
      <c r="E17" s="31">
        <v>62</v>
      </c>
      <c r="F17" s="85">
        <f>[9]Шаблон!$D17</f>
        <v>57</v>
      </c>
      <c r="G17" s="57">
        <f t="shared" si="1"/>
        <v>91.935483870967744</v>
      </c>
      <c r="H17" s="31">
        <v>14</v>
      </c>
      <c r="I17" s="85">
        <f>[9]Шаблон!$F17+[8]Шаблон!$D17</f>
        <v>18</v>
      </c>
      <c r="J17" s="57">
        <f t="shared" si="2"/>
        <v>128.57142857142858</v>
      </c>
      <c r="K17" s="31">
        <v>2</v>
      </c>
      <c r="L17" s="85">
        <f>[9]Шаблон!$J17</f>
        <v>2</v>
      </c>
      <c r="M17" s="57">
        <f t="shared" si="3"/>
        <v>100</v>
      </c>
      <c r="N17" s="31">
        <v>0</v>
      </c>
      <c r="O17" s="89">
        <f>[9]Шаблон!$K17+[9]Шаблон!$L17+[8]Шаблон!$G17</f>
        <v>2</v>
      </c>
      <c r="P17" s="57">
        <f t="shared" si="4"/>
        <v>0</v>
      </c>
      <c r="Q17" s="31">
        <v>52</v>
      </c>
      <c r="R17" s="46">
        <f>'[7]1'!$E20</f>
        <v>47</v>
      </c>
      <c r="S17" s="57">
        <f t="shared" si="5"/>
        <v>90.384615384615387</v>
      </c>
      <c r="T17" s="46">
        <f>[8]Шаблон!$M17+[9]Шаблон!$P17</f>
        <v>14</v>
      </c>
      <c r="U17" s="31">
        <v>20</v>
      </c>
      <c r="V17" s="46">
        <f>[9]Шаблон!$P17</f>
        <v>14</v>
      </c>
      <c r="W17" s="57">
        <f t="shared" si="6"/>
        <v>70</v>
      </c>
      <c r="X17" s="31">
        <v>18</v>
      </c>
      <c r="Y17" s="46">
        <f>[9]Шаблон!$T17</f>
        <v>13</v>
      </c>
      <c r="Z17" s="57">
        <f t="shared" si="7"/>
        <v>72.222222222222214</v>
      </c>
      <c r="AA17" s="29"/>
      <c r="AB17" s="32"/>
    </row>
    <row r="18" spans="1:28" s="33" customFormat="1" ht="18" customHeight="1" x14ac:dyDescent="0.25">
      <c r="A18" s="52" t="s">
        <v>36</v>
      </c>
      <c r="B18" s="31">
        <v>61</v>
      </c>
      <c r="C18" s="85">
        <f>[8]Шаблон!$M18+[8]Шаблон!$K18-[8]Шаблон!$L18+[9]Шаблон!$D18</f>
        <v>72</v>
      </c>
      <c r="D18" s="57">
        <f t="shared" si="0"/>
        <v>118.0327868852459</v>
      </c>
      <c r="E18" s="31">
        <v>60</v>
      </c>
      <c r="F18" s="85">
        <f>[9]Шаблон!$D18</f>
        <v>71</v>
      </c>
      <c r="G18" s="57">
        <f t="shared" si="1"/>
        <v>118.33333333333333</v>
      </c>
      <c r="H18" s="31">
        <v>13</v>
      </c>
      <c r="I18" s="85">
        <f>[9]Шаблон!$F18+[8]Шаблон!$D18</f>
        <v>19</v>
      </c>
      <c r="J18" s="57">
        <f t="shared" si="2"/>
        <v>146.15384615384613</v>
      </c>
      <c r="K18" s="31">
        <v>2</v>
      </c>
      <c r="L18" s="85">
        <f>[9]Шаблон!$J18</f>
        <v>2</v>
      </c>
      <c r="M18" s="57">
        <f t="shared" si="3"/>
        <v>100</v>
      </c>
      <c r="N18" s="31">
        <v>0</v>
      </c>
      <c r="O18" s="89">
        <f>[9]Шаблон!$K18+[9]Шаблон!$L18+[8]Шаблон!$G18</f>
        <v>1</v>
      </c>
      <c r="P18" s="57">
        <f t="shared" si="4"/>
        <v>0</v>
      </c>
      <c r="Q18" s="31">
        <v>59</v>
      </c>
      <c r="R18" s="46">
        <f>'[7]1'!$E21</f>
        <v>61</v>
      </c>
      <c r="S18" s="57">
        <f t="shared" si="5"/>
        <v>103.38983050847457</v>
      </c>
      <c r="T18" s="46">
        <f>[8]Шаблон!$M18+[9]Шаблон!$P18</f>
        <v>18</v>
      </c>
      <c r="U18" s="31">
        <v>28</v>
      </c>
      <c r="V18" s="46">
        <f>[9]Шаблон!$P18</f>
        <v>18</v>
      </c>
      <c r="W18" s="57">
        <f t="shared" si="6"/>
        <v>64.285714285714292</v>
      </c>
      <c r="X18" s="31">
        <v>26</v>
      </c>
      <c r="Y18" s="46">
        <f>[9]Шаблон!$T18</f>
        <v>16</v>
      </c>
      <c r="Z18" s="57">
        <f t="shared" si="7"/>
        <v>61.53846153846154</v>
      </c>
      <c r="AA18" s="29"/>
      <c r="AB18" s="32"/>
    </row>
    <row r="19" spans="1:28" s="33" customFormat="1" ht="18" customHeight="1" x14ac:dyDescent="0.25">
      <c r="A19" s="52" t="s">
        <v>37</v>
      </c>
      <c r="B19" s="31">
        <v>104</v>
      </c>
      <c r="C19" s="85">
        <f>[8]Шаблон!$M19+[8]Шаблон!$K19-[8]Шаблон!$L19+[9]Шаблон!$D19</f>
        <v>121</v>
      </c>
      <c r="D19" s="57">
        <f t="shared" si="0"/>
        <v>116.34615384615385</v>
      </c>
      <c r="E19" s="31">
        <v>101</v>
      </c>
      <c r="F19" s="85">
        <f>[9]Шаблон!$D19</f>
        <v>119</v>
      </c>
      <c r="G19" s="57">
        <f t="shared" si="1"/>
        <v>117.82178217821782</v>
      </c>
      <c r="H19" s="31">
        <v>14</v>
      </c>
      <c r="I19" s="85">
        <f>[9]Шаблон!$F19+[8]Шаблон!$D19</f>
        <v>13</v>
      </c>
      <c r="J19" s="57">
        <f t="shared" si="2"/>
        <v>92.857142857142861</v>
      </c>
      <c r="K19" s="31">
        <v>2</v>
      </c>
      <c r="L19" s="85">
        <f>[9]Шаблон!$J19</f>
        <v>1</v>
      </c>
      <c r="M19" s="57">
        <f t="shared" si="3"/>
        <v>50</v>
      </c>
      <c r="N19" s="31">
        <v>1</v>
      </c>
      <c r="O19" s="89">
        <f>[9]Шаблон!$K19+[9]Шаблон!$L19+[8]Шаблон!$G19</f>
        <v>1</v>
      </c>
      <c r="P19" s="57">
        <f t="shared" si="4"/>
        <v>100</v>
      </c>
      <c r="Q19" s="31">
        <v>97</v>
      </c>
      <c r="R19" s="46">
        <f>'[7]1'!$E22</f>
        <v>114</v>
      </c>
      <c r="S19" s="57">
        <f t="shared" si="5"/>
        <v>117.5257731958763</v>
      </c>
      <c r="T19" s="46">
        <f>[8]Шаблон!$M19+[9]Шаблон!$P19</f>
        <v>53</v>
      </c>
      <c r="U19" s="31">
        <v>40</v>
      </c>
      <c r="V19" s="46">
        <f>[9]Шаблон!$P19</f>
        <v>53</v>
      </c>
      <c r="W19" s="57">
        <f t="shared" si="6"/>
        <v>132.5</v>
      </c>
      <c r="X19" s="31">
        <v>36</v>
      </c>
      <c r="Y19" s="46">
        <f>[9]Шаблон!$T19</f>
        <v>52</v>
      </c>
      <c r="Z19" s="57">
        <f t="shared" si="7"/>
        <v>144.44444444444443</v>
      </c>
      <c r="AA19" s="29"/>
      <c r="AB19" s="32"/>
    </row>
    <row r="20" spans="1:28" s="33" customFormat="1" ht="18" customHeight="1" x14ac:dyDescent="0.25">
      <c r="A20" s="52" t="s">
        <v>38</v>
      </c>
      <c r="B20" s="31">
        <v>26</v>
      </c>
      <c r="C20" s="85">
        <f>[8]Шаблон!$M20+[8]Шаблон!$K20-[8]Шаблон!$L20+[9]Шаблон!$D20</f>
        <v>38</v>
      </c>
      <c r="D20" s="57">
        <f t="shared" si="0"/>
        <v>146.15384615384613</v>
      </c>
      <c r="E20" s="31">
        <v>24</v>
      </c>
      <c r="F20" s="85">
        <f>[9]Шаблон!$D20</f>
        <v>39</v>
      </c>
      <c r="G20" s="57">
        <f t="shared" si="1"/>
        <v>162.5</v>
      </c>
      <c r="H20" s="31">
        <v>6</v>
      </c>
      <c r="I20" s="85">
        <f>[9]Шаблон!$F20+[8]Шаблон!$D20</f>
        <v>12</v>
      </c>
      <c r="J20" s="57">
        <f t="shared" si="2"/>
        <v>200</v>
      </c>
      <c r="K20" s="31">
        <v>2</v>
      </c>
      <c r="L20" s="85">
        <f>[9]Шаблон!$J20</f>
        <v>3</v>
      </c>
      <c r="M20" s="57">
        <f t="shared" si="3"/>
        <v>150</v>
      </c>
      <c r="N20" s="31">
        <v>1</v>
      </c>
      <c r="O20" s="89">
        <f>[9]Шаблон!$K20+[9]Шаблон!$L20+[8]Шаблон!$G20</f>
        <v>8</v>
      </c>
      <c r="P20" s="57">
        <f t="shared" si="4"/>
        <v>800</v>
      </c>
      <c r="Q20" s="31">
        <v>23</v>
      </c>
      <c r="R20" s="46">
        <f>'[7]1'!$E23</f>
        <v>31</v>
      </c>
      <c r="S20" s="57">
        <f t="shared" si="5"/>
        <v>134.78260869565219</v>
      </c>
      <c r="T20" s="46">
        <f>[8]Шаблон!$M20+[9]Шаблон!$P20</f>
        <v>12</v>
      </c>
      <c r="U20" s="31">
        <v>11</v>
      </c>
      <c r="V20" s="46">
        <f>[9]Шаблон!$P20</f>
        <v>12</v>
      </c>
      <c r="W20" s="57">
        <f t="shared" si="6"/>
        <v>109.09090909090908</v>
      </c>
      <c r="X20" s="31">
        <v>9</v>
      </c>
      <c r="Y20" s="46">
        <f>[9]Шаблон!$T20</f>
        <v>10</v>
      </c>
      <c r="Z20" s="57">
        <f t="shared" si="7"/>
        <v>111.11111111111111</v>
      </c>
      <c r="AA20" s="29"/>
      <c r="AB20" s="32"/>
    </row>
    <row r="21" spans="1:28" s="33" customFormat="1" ht="18" customHeight="1" x14ac:dyDescent="0.25">
      <c r="A21" s="52" t="s">
        <v>39</v>
      </c>
      <c r="B21" s="31">
        <v>44</v>
      </c>
      <c r="C21" s="85">
        <f>[8]Шаблон!$M21+[8]Шаблон!$K21-[8]Шаблон!$L21+[9]Шаблон!$D21</f>
        <v>40</v>
      </c>
      <c r="D21" s="57">
        <f t="shared" si="0"/>
        <v>90.909090909090907</v>
      </c>
      <c r="E21" s="31">
        <v>40</v>
      </c>
      <c r="F21" s="85">
        <f>[9]Шаблон!$D21</f>
        <v>35</v>
      </c>
      <c r="G21" s="57">
        <f t="shared" si="1"/>
        <v>87.5</v>
      </c>
      <c r="H21" s="31">
        <v>9</v>
      </c>
      <c r="I21" s="85">
        <f>[9]Шаблон!$F21+[8]Шаблон!$D21</f>
        <v>10</v>
      </c>
      <c r="J21" s="57">
        <f t="shared" si="2"/>
        <v>111.11111111111111</v>
      </c>
      <c r="K21" s="31">
        <v>3</v>
      </c>
      <c r="L21" s="85">
        <f>[9]Шаблон!$J21</f>
        <v>2</v>
      </c>
      <c r="M21" s="57">
        <f t="shared" si="3"/>
        <v>66.666666666666657</v>
      </c>
      <c r="N21" s="31">
        <v>3</v>
      </c>
      <c r="O21" s="89">
        <f>[9]Шаблон!$K21+[9]Шаблон!$L21+[8]Шаблон!$G21</f>
        <v>3</v>
      </c>
      <c r="P21" s="57">
        <f t="shared" si="4"/>
        <v>100</v>
      </c>
      <c r="Q21" s="31">
        <v>33</v>
      </c>
      <c r="R21" s="46">
        <f>'[7]1'!$E24</f>
        <v>33</v>
      </c>
      <c r="S21" s="57">
        <f t="shared" si="5"/>
        <v>100</v>
      </c>
      <c r="T21" s="46">
        <f>[8]Шаблон!$M21+[9]Шаблон!$P21</f>
        <v>9</v>
      </c>
      <c r="U21" s="31">
        <v>11</v>
      </c>
      <c r="V21" s="46">
        <f>[9]Шаблон!$P21</f>
        <v>9</v>
      </c>
      <c r="W21" s="57">
        <f t="shared" si="6"/>
        <v>81.818181818181827</v>
      </c>
      <c r="X21" s="31">
        <v>10</v>
      </c>
      <c r="Y21" s="46">
        <f>[9]Шаблон!$T21</f>
        <v>7</v>
      </c>
      <c r="Z21" s="57">
        <f t="shared" si="7"/>
        <v>70</v>
      </c>
      <c r="AA21" s="29"/>
      <c r="AB21" s="32"/>
    </row>
    <row r="22" spans="1:28" s="33" customFormat="1" ht="18" customHeight="1" x14ac:dyDescent="0.25">
      <c r="A22" s="52" t="s">
        <v>40</v>
      </c>
      <c r="B22" s="31">
        <v>33</v>
      </c>
      <c r="C22" s="85">
        <f>[8]Шаблон!$M22+[8]Шаблон!$K22-[8]Шаблон!$L22+[9]Шаблон!$D22</f>
        <v>44</v>
      </c>
      <c r="D22" s="57">
        <f t="shared" si="0"/>
        <v>133.33333333333331</v>
      </c>
      <c r="E22" s="31">
        <v>33</v>
      </c>
      <c r="F22" s="85">
        <f>[9]Шаблон!$D22</f>
        <v>44</v>
      </c>
      <c r="G22" s="57">
        <f t="shared" si="1"/>
        <v>133.33333333333331</v>
      </c>
      <c r="H22" s="31">
        <v>9</v>
      </c>
      <c r="I22" s="85">
        <f>[9]Шаблон!$F22+[8]Шаблон!$D22</f>
        <v>8</v>
      </c>
      <c r="J22" s="57">
        <f t="shared" si="2"/>
        <v>88.888888888888886</v>
      </c>
      <c r="K22" s="31">
        <v>2</v>
      </c>
      <c r="L22" s="85">
        <f>[9]Шаблон!$J22</f>
        <v>0</v>
      </c>
      <c r="M22" s="57">
        <f t="shared" si="3"/>
        <v>0</v>
      </c>
      <c r="N22" s="31">
        <v>1</v>
      </c>
      <c r="O22" s="89">
        <f>[9]Шаблон!$K22+[9]Шаблон!$L22+[8]Шаблон!$G22</f>
        <v>0</v>
      </c>
      <c r="P22" s="57">
        <f t="shared" si="4"/>
        <v>0</v>
      </c>
      <c r="Q22" s="31">
        <v>31</v>
      </c>
      <c r="R22" s="46">
        <f>'[7]1'!$E25</f>
        <v>44</v>
      </c>
      <c r="S22" s="57">
        <f t="shared" si="5"/>
        <v>141.93548387096774</v>
      </c>
      <c r="T22" s="46">
        <f>[8]Шаблон!$M22+[9]Шаблон!$P22</f>
        <v>16</v>
      </c>
      <c r="U22" s="31">
        <v>11</v>
      </c>
      <c r="V22" s="46">
        <f>[9]Шаблон!$P22</f>
        <v>16</v>
      </c>
      <c r="W22" s="57">
        <f t="shared" si="6"/>
        <v>145.45454545454547</v>
      </c>
      <c r="X22" s="31">
        <v>10</v>
      </c>
      <c r="Y22" s="46">
        <f>[9]Шаблон!$T22</f>
        <v>16</v>
      </c>
      <c r="Z22" s="57">
        <f t="shared" si="7"/>
        <v>160</v>
      </c>
      <c r="AA22" s="29"/>
      <c r="AB22" s="32"/>
    </row>
    <row r="23" spans="1:28" s="33" customFormat="1" ht="18" customHeight="1" x14ac:dyDescent="0.25">
      <c r="A23" s="52" t="s">
        <v>41</v>
      </c>
      <c r="B23" s="31">
        <v>35</v>
      </c>
      <c r="C23" s="85">
        <f>[8]Шаблон!$M23+[8]Шаблон!$K23-[8]Шаблон!$L23+[9]Шаблон!$D23</f>
        <v>47</v>
      </c>
      <c r="D23" s="57">
        <f t="shared" si="0"/>
        <v>134.28571428571428</v>
      </c>
      <c r="E23" s="31">
        <v>34</v>
      </c>
      <c r="F23" s="85">
        <f>[9]Шаблон!$D23</f>
        <v>47</v>
      </c>
      <c r="G23" s="57">
        <f t="shared" si="1"/>
        <v>138.23529411764704</v>
      </c>
      <c r="H23" s="31">
        <v>8</v>
      </c>
      <c r="I23" s="85">
        <f>[9]Шаблон!$F23+[8]Шаблон!$D23</f>
        <v>6</v>
      </c>
      <c r="J23" s="57">
        <f t="shared" si="2"/>
        <v>75</v>
      </c>
      <c r="K23" s="31">
        <v>0</v>
      </c>
      <c r="L23" s="85">
        <f>[9]Шаблон!$J23</f>
        <v>2</v>
      </c>
      <c r="M23" s="57">
        <f t="shared" si="3"/>
        <v>0</v>
      </c>
      <c r="N23" s="31">
        <v>0</v>
      </c>
      <c r="O23" s="89">
        <f>[9]Шаблон!$K23+[9]Шаблон!$L23+[8]Шаблон!$G23</f>
        <v>0</v>
      </c>
      <c r="P23" s="57">
        <f t="shared" si="4"/>
        <v>0</v>
      </c>
      <c r="Q23" s="31">
        <v>31</v>
      </c>
      <c r="R23" s="46">
        <f>'[7]1'!$E26</f>
        <v>43</v>
      </c>
      <c r="S23" s="57">
        <f t="shared" si="5"/>
        <v>138.70967741935485</v>
      </c>
      <c r="T23" s="46">
        <f>[8]Шаблон!$M23+[9]Шаблон!$P23</f>
        <v>16</v>
      </c>
      <c r="U23" s="31">
        <v>12</v>
      </c>
      <c r="V23" s="46">
        <f>[9]Шаблон!$P23</f>
        <v>16</v>
      </c>
      <c r="W23" s="57">
        <f t="shared" si="6"/>
        <v>133.33333333333331</v>
      </c>
      <c r="X23" s="31">
        <v>12</v>
      </c>
      <c r="Y23" s="46">
        <f>[9]Шаблон!$T23</f>
        <v>15</v>
      </c>
      <c r="Z23" s="57">
        <f t="shared" si="7"/>
        <v>125</v>
      </c>
      <c r="AA23" s="29"/>
      <c r="AB23" s="32"/>
    </row>
    <row r="24" spans="1:28" s="33" customFormat="1" ht="18" customHeight="1" x14ac:dyDescent="0.25">
      <c r="A24" s="52" t="s">
        <v>42</v>
      </c>
      <c r="B24" s="31">
        <v>47</v>
      </c>
      <c r="C24" s="85">
        <f>[8]Шаблон!$M24+[8]Шаблон!$K24-[8]Шаблон!$L24+[9]Шаблон!$D24</f>
        <v>41</v>
      </c>
      <c r="D24" s="57">
        <f t="shared" si="0"/>
        <v>87.2340425531915</v>
      </c>
      <c r="E24" s="31">
        <v>43</v>
      </c>
      <c r="F24" s="85">
        <f>[9]Шаблон!$D24</f>
        <v>38</v>
      </c>
      <c r="G24" s="57">
        <f t="shared" si="1"/>
        <v>88.372093023255815</v>
      </c>
      <c r="H24" s="31">
        <v>12</v>
      </c>
      <c r="I24" s="85">
        <f>[9]Шаблон!$F24+[8]Шаблон!$D24</f>
        <v>13</v>
      </c>
      <c r="J24" s="57">
        <f t="shared" si="2"/>
        <v>108.33333333333333</v>
      </c>
      <c r="K24" s="31">
        <v>7</v>
      </c>
      <c r="L24" s="85">
        <f>[9]Шаблон!$J24</f>
        <v>5</v>
      </c>
      <c r="M24" s="57">
        <f t="shared" si="3"/>
        <v>71.428571428571431</v>
      </c>
      <c r="N24" s="31">
        <v>1</v>
      </c>
      <c r="O24" s="89">
        <f>[9]Шаблон!$K24+[9]Шаблон!$L24+[8]Шаблон!$G24</f>
        <v>6</v>
      </c>
      <c r="P24" s="57">
        <f t="shared" si="4"/>
        <v>600</v>
      </c>
      <c r="Q24" s="31">
        <v>40</v>
      </c>
      <c r="R24" s="46">
        <f>'[7]1'!$E27</f>
        <v>31</v>
      </c>
      <c r="S24" s="57">
        <f t="shared" si="5"/>
        <v>77.5</v>
      </c>
      <c r="T24" s="46">
        <f>[8]Шаблон!$M24+[9]Шаблон!$P24</f>
        <v>8</v>
      </c>
      <c r="U24" s="31">
        <v>18</v>
      </c>
      <c r="V24" s="46">
        <f>[9]Шаблон!$P24</f>
        <v>8</v>
      </c>
      <c r="W24" s="57">
        <f t="shared" si="6"/>
        <v>44.444444444444443</v>
      </c>
      <c r="X24" s="31">
        <v>16</v>
      </c>
      <c r="Y24" s="46">
        <f>[9]Шаблон!$T24</f>
        <v>4</v>
      </c>
      <c r="Z24" s="57">
        <f t="shared" si="7"/>
        <v>25</v>
      </c>
      <c r="AA24" s="29"/>
      <c r="AB24" s="32"/>
    </row>
    <row r="25" spans="1:28" s="33" customFormat="1" ht="18" customHeight="1" x14ac:dyDescent="0.25">
      <c r="A25" s="53" t="s">
        <v>43</v>
      </c>
      <c r="B25" s="31">
        <v>103</v>
      </c>
      <c r="C25" s="85">
        <f>[8]Шаблон!$M25+[8]Шаблон!$K25-[8]Шаблон!$L25+[9]Шаблон!$D25</f>
        <v>90</v>
      </c>
      <c r="D25" s="57">
        <f t="shared" si="0"/>
        <v>87.378640776699029</v>
      </c>
      <c r="E25" s="31">
        <v>90</v>
      </c>
      <c r="F25" s="85">
        <f>[9]Шаблон!$D25</f>
        <v>83</v>
      </c>
      <c r="G25" s="57">
        <f t="shared" si="1"/>
        <v>92.222222222222229</v>
      </c>
      <c r="H25" s="31">
        <v>19</v>
      </c>
      <c r="I25" s="85">
        <f>[9]Шаблон!$F25+[8]Шаблон!$D25</f>
        <v>20</v>
      </c>
      <c r="J25" s="57">
        <f t="shared" si="2"/>
        <v>105.26315789473684</v>
      </c>
      <c r="K25" s="31">
        <v>5</v>
      </c>
      <c r="L25" s="85">
        <f>[9]Шаблон!$J25</f>
        <v>7</v>
      </c>
      <c r="M25" s="57">
        <f t="shared" si="3"/>
        <v>140</v>
      </c>
      <c r="N25" s="31">
        <v>3</v>
      </c>
      <c r="O25" s="89">
        <f>[9]Шаблон!$K25+[9]Шаблон!$L25+[8]Шаблон!$G25</f>
        <v>13</v>
      </c>
      <c r="P25" s="57">
        <f t="shared" si="4"/>
        <v>433.33333333333331</v>
      </c>
      <c r="Q25" s="31">
        <v>82</v>
      </c>
      <c r="R25" s="46">
        <f>'[7]1'!$E28</f>
        <v>79</v>
      </c>
      <c r="S25" s="57">
        <f t="shared" si="5"/>
        <v>96.341463414634148</v>
      </c>
      <c r="T25" s="46">
        <f>[8]Шаблон!$M25+[9]Шаблон!$P25</f>
        <v>14</v>
      </c>
      <c r="U25" s="31">
        <v>34</v>
      </c>
      <c r="V25" s="46">
        <f>[9]Шаблон!$P25</f>
        <v>14</v>
      </c>
      <c r="W25" s="57">
        <f t="shared" si="6"/>
        <v>41.17647058823529</v>
      </c>
      <c r="X25" s="31">
        <v>33</v>
      </c>
      <c r="Y25" s="46">
        <f>[9]Шаблон!$T25</f>
        <v>14</v>
      </c>
      <c r="Z25" s="57">
        <f t="shared" si="7"/>
        <v>42.424242424242422</v>
      </c>
      <c r="AA25" s="29"/>
      <c r="AB25" s="32"/>
    </row>
    <row r="26" spans="1:28" s="33" customFormat="1" ht="18" customHeight="1" x14ac:dyDescent="0.25">
      <c r="A26" s="52" t="s">
        <v>44</v>
      </c>
      <c r="B26" s="31">
        <v>576</v>
      </c>
      <c r="C26" s="85">
        <f>[8]Шаблон!$M26+[8]Шаблон!$K26-[8]Шаблон!$L26+[9]Шаблон!$D26</f>
        <v>600</v>
      </c>
      <c r="D26" s="57">
        <f t="shared" si="0"/>
        <v>104.16666666666667</v>
      </c>
      <c r="E26" s="31">
        <v>534</v>
      </c>
      <c r="F26" s="85">
        <f>[9]Шаблон!$D26</f>
        <v>561</v>
      </c>
      <c r="G26" s="57">
        <f t="shared" si="1"/>
        <v>105.0561797752809</v>
      </c>
      <c r="H26" s="31">
        <v>98</v>
      </c>
      <c r="I26" s="85">
        <f>[9]Шаблон!$F26+[8]Шаблон!$D26</f>
        <v>92</v>
      </c>
      <c r="J26" s="57">
        <f t="shared" si="2"/>
        <v>93.877551020408163</v>
      </c>
      <c r="K26" s="31">
        <v>7</v>
      </c>
      <c r="L26" s="85">
        <f>[9]Шаблон!$J26</f>
        <v>13</v>
      </c>
      <c r="M26" s="57">
        <f t="shared" si="3"/>
        <v>185.71428571428572</v>
      </c>
      <c r="N26" s="31">
        <v>9</v>
      </c>
      <c r="O26" s="89">
        <f>[9]Шаблон!$K26+[9]Шаблон!$L26+[8]Шаблон!$G26</f>
        <v>1</v>
      </c>
      <c r="P26" s="57">
        <f t="shared" si="4"/>
        <v>11.111111111111111</v>
      </c>
      <c r="Q26" s="31">
        <v>424</v>
      </c>
      <c r="R26" s="46">
        <f>'[7]1'!$E29</f>
        <v>474</v>
      </c>
      <c r="S26" s="57">
        <f t="shared" si="5"/>
        <v>111.79245283018868</v>
      </c>
      <c r="T26" s="46">
        <f>[8]Шаблон!$M26+[9]Шаблон!$P26</f>
        <v>186</v>
      </c>
      <c r="U26" s="31">
        <v>215</v>
      </c>
      <c r="V26" s="46">
        <f>[9]Шаблон!$P26</f>
        <v>186</v>
      </c>
      <c r="W26" s="57">
        <f t="shared" si="6"/>
        <v>86.511627906976742</v>
      </c>
      <c r="X26" s="31">
        <v>200</v>
      </c>
      <c r="Y26" s="46">
        <f>[9]Шаблон!$T26</f>
        <v>160</v>
      </c>
      <c r="Z26" s="57">
        <f t="shared" si="7"/>
        <v>80</v>
      </c>
      <c r="AA26" s="29"/>
      <c r="AB26" s="32"/>
    </row>
    <row r="27" spans="1:28" s="33" customFormat="1" ht="18" customHeight="1" x14ac:dyDescent="0.25">
      <c r="A27" s="52" t="s">
        <v>45</v>
      </c>
      <c r="B27" s="31">
        <v>235</v>
      </c>
      <c r="C27" s="85">
        <f>[8]Шаблон!$M27+[8]Шаблон!$K27-[8]Шаблон!$L27+[9]Шаблон!$D27</f>
        <v>285</v>
      </c>
      <c r="D27" s="57">
        <f t="shared" si="0"/>
        <v>121.27659574468086</v>
      </c>
      <c r="E27" s="31">
        <v>207</v>
      </c>
      <c r="F27" s="85">
        <f>[9]Шаблон!$D27</f>
        <v>263</v>
      </c>
      <c r="G27" s="57">
        <f t="shared" si="1"/>
        <v>127.05314009661836</v>
      </c>
      <c r="H27" s="31">
        <v>41</v>
      </c>
      <c r="I27" s="85">
        <f>[9]Шаблон!$F27+[8]Шаблон!$D27</f>
        <v>67</v>
      </c>
      <c r="J27" s="57">
        <f t="shared" si="2"/>
        <v>163.41463414634146</v>
      </c>
      <c r="K27" s="31">
        <v>9</v>
      </c>
      <c r="L27" s="85">
        <f>[9]Шаблон!$J27</f>
        <v>12</v>
      </c>
      <c r="M27" s="57">
        <f t="shared" si="3"/>
        <v>133.33333333333331</v>
      </c>
      <c r="N27" s="31">
        <v>8</v>
      </c>
      <c r="O27" s="89">
        <f>[9]Шаблон!$K27+[9]Шаблон!$L27+[8]Шаблон!$G27</f>
        <v>10</v>
      </c>
      <c r="P27" s="57">
        <f t="shared" si="4"/>
        <v>125</v>
      </c>
      <c r="Q27" s="31">
        <v>198</v>
      </c>
      <c r="R27" s="46">
        <f>'[7]1'!$E30</f>
        <v>257</v>
      </c>
      <c r="S27" s="57">
        <f t="shared" si="5"/>
        <v>129.79797979797979</v>
      </c>
      <c r="T27" s="46">
        <f>[8]Шаблон!$M27+[9]Шаблон!$P27</f>
        <v>79</v>
      </c>
      <c r="U27" s="31">
        <v>85</v>
      </c>
      <c r="V27" s="46">
        <f>[9]Шаблон!$P27</f>
        <v>79</v>
      </c>
      <c r="W27" s="57">
        <f t="shared" si="6"/>
        <v>92.941176470588232</v>
      </c>
      <c r="X27" s="31">
        <v>80</v>
      </c>
      <c r="Y27" s="46">
        <f>[9]Шаблон!$T27</f>
        <v>71</v>
      </c>
      <c r="Z27" s="57">
        <f t="shared" si="7"/>
        <v>88.75</v>
      </c>
      <c r="AA27" s="29"/>
      <c r="AB27" s="32"/>
    </row>
    <row r="28" spans="1:28" s="33" customFormat="1" ht="18" customHeight="1" x14ac:dyDescent="0.25">
      <c r="A28" s="54" t="s">
        <v>46</v>
      </c>
      <c r="B28" s="31">
        <v>191</v>
      </c>
      <c r="C28" s="85">
        <f>[8]Шаблон!$M28+[8]Шаблон!$K28-[8]Шаблон!$L28+[9]Шаблон!$D28</f>
        <v>181</v>
      </c>
      <c r="D28" s="57">
        <f t="shared" si="0"/>
        <v>94.764397905759154</v>
      </c>
      <c r="E28" s="31">
        <v>159</v>
      </c>
      <c r="F28" s="85">
        <f>[9]Шаблон!$D28</f>
        <v>156</v>
      </c>
      <c r="G28" s="57">
        <f t="shared" si="1"/>
        <v>98.113207547169807</v>
      </c>
      <c r="H28" s="31">
        <v>45</v>
      </c>
      <c r="I28" s="85">
        <f>[9]Шаблон!$F28+[8]Шаблон!$D28</f>
        <v>40</v>
      </c>
      <c r="J28" s="57">
        <f t="shared" si="2"/>
        <v>88.888888888888886</v>
      </c>
      <c r="K28" s="31">
        <v>3</v>
      </c>
      <c r="L28" s="85">
        <f>[9]Шаблон!$J28</f>
        <v>8</v>
      </c>
      <c r="M28" s="57">
        <f t="shared" si="3"/>
        <v>266.66666666666663</v>
      </c>
      <c r="N28" s="31">
        <v>8</v>
      </c>
      <c r="O28" s="89">
        <f>[9]Шаблон!$K28+[9]Шаблон!$L28+[8]Шаблон!$G28</f>
        <v>0</v>
      </c>
      <c r="P28" s="57">
        <f t="shared" si="4"/>
        <v>0</v>
      </c>
      <c r="Q28" s="31">
        <v>154</v>
      </c>
      <c r="R28" s="46">
        <f>'[7]1'!$E31</f>
        <v>155</v>
      </c>
      <c r="S28" s="57">
        <f t="shared" si="5"/>
        <v>100.64935064935065</v>
      </c>
      <c r="T28" s="46">
        <f>[8]Шаблон!$M28+[9]Шаблон!$P28</f>
        <v>46</v>
      </c>
      <c r="U28" s="31">
        <v>54</v>
      </c>
      <c r="V28" s="46">
        <f>[9]Шаблон!$P28</f>
        <v>46</v>
      </c>
      <c r="W28" s="57">
        <f t="shared" si="6"/>
        <v>85.18518518518519</v>
      </c>
      <c r="X28" s="31">
        <v>47</v>
      </c>
      <c r="Y28" s="46">
        <f>[9]Шаблон!$T28</f>
        <v>42</v>
      </c>
      <c r="Z28" s="57">
        <f t="shared" si="7"/>
        <v>89.361702127659569</v>
      </c>
      <c r="AA28" s="29"/>
      <c r="AB28" s="32"/>
    </row>
    <row r="29" spans="1:28" ht="60" customHeight="1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106" t="s">
        <v>77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8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8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8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1:23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1:23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1:23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1:23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1:23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1:23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1:23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1:23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1:23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1:23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1:23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1:23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1:23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1:23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1:23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1:23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1:23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1:23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1:23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1:23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1:23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1:23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1:23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1:23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1:23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1:23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1:23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1:23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1:23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1:23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1:23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1:23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1:23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1:23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1:23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1:23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1:23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1:23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1:23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1:23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1:23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1:23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1:23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1:23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1:23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1:23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1:23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1:23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1:23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1:23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1:23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1:23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</sheetData>
  <mergeCells count="39">
    <mergeCell ref="X4:X5"/>
    <mergeCell ref="Y4:Y5"/>
    <mergeCell ref="Z4:Z5"/>
    <mergeCell ref="T4:T5"/>
    <mergeCell ref="U4:U5"/>
    <mergeCell ref="V4:V5"/>
    <mergeCell ref="W4:W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29:Z29"/>
    <mergeCell ref="B1:M1"/>
    <mergeCell ref="V1:W1"/>
    <mergeCell ref="V2:W2"/>
    <mergeCell ref="X2:Y2"/>
    <mergeCell ref="N3:P3"/>
    <mergeCell ref="Q3:S3"/>
    <mergeCell ref="U3:W3"/>
    <mergeCell ref="X3:Z3"/>
    <mergeCell ref="S4:S5"/>
    <mergeCell ref="M4:M5"/>
    <mergeCell ref="N4:N5"/>
    <mergeCell ref="O4:O5"/>
    <mergeCell ref="P4:P5"/>
    <mergeCell ref="Q4:Q5"/>
    <mergeCell ref="R4:R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80" zoomScaleNormal="70" zoomScaleSheetLayoutView="80" workbookViewId="0">
      <selection activeCell="A11" sqref="A11:E12"/>
    </sheetView>
  </sheetViews>
  <sheetFormatPr defaultColWidth="8" defaultRowHeight="12.75" x14ac:dyDescent="0.2"/>
  <cols>
    <col min="1" max="1" width="60.85546875" style="2" customWidth="1"/>
    <col min="2" max="2" width="22.140625" style="2" customWidth="1"/>
    <col min="3" max="3" width="22.8554687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72.75" customHeight="1" x14ac:dyDescent="0.2">
      <c r="A1" s="94" t="s">
        <v>48</v>
      </c>
      <c r="B1" s="94"/>
      <c r="C1" s="94"/>
      <c r="D1" s="94"/>
      <c r="E1" s="94"/>
    </row>
    <row r="2" spans="1:11" s="3" customFormat="1" ht="23.25" customHeight="1" x14ac:dyDescent="0.25">
      <c r="A2" s="99" t="s">
        <v>0</v>
      </c>
      <c r="B2" s="95" t="s">
        <v>79</v>
      </c>
      <c r="C2" s="95" t="s">
        <v>80</v>
      </c>
      <c r="D2" s="97" t="s">
        <v>1</v>
      </c>
      <c r="E2" s="98"/>
    </row>
    <row r="3" spans="1:11" s="3" customFormat="1" ht="28.5" customHeight="1" x14ac:dyDescent="0.25">
      <c r="A3" s="100"/>
      <c r="B3" s="96"/>
      <c r="C3" s="96"/>
      <c r="D3" s="4" t="s">
        <v>2</v>
      </c>
      <c r="E3" s="5" t="s">
        <v>58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51</v>
      </c>
      <c r="B5" s="58">
        <f>'6'!B7</f>
        <v>679</v>
      </c>
      <c r="C5" s="58">
        <f>'6'!C7</f>
        <v>690</v>
      </c>
      <c r="D5" s="55">
        <f>IF(B5=0,0,C5/B5)*100</f>
        <v>101.620029455081</v>
      </c>
      <c r="E5" s="49">
        <f>C5-B5</f>
        <v>11</v>
      </c>
      <c r="K5" s="11"/>
    </row>
    <row r="6" spans="1:11" s="3" customFormat="1" ht="31.5" customHeight="1" x14ac:dyDescent="0.25">
      <c r="A6" s="9" t="s">
        <v>52</v>
      </c>
      <c r="B6" s="58">
        <f>'6'!E7</f>
        <v>565</v>
      </c>
      <c r="C6" s="58">
        <f>'6'!F7</f>
        <v>558</v>
      </c>
      <c r="D6" s="55">
        <f t="shared" ref="D6:D10" si="0">IF(B6=0,0,C6/B6)*100</f>
        <v>98.761061946902657</v>
      </c>
      <c r="E6" s="49">
        <f t="shared" ref="E6:E10" si="1">C6-B6</f>
        <v>-7</v>
      </c>
      <c r="K6" s="11"/>
    </row>
    <row r="7" spans="1:11" s="3" customFormat="1" ht="54.75" customHeight="1" x14ac:dyDescent="0.25">
      <c r="A7" s="12" t="s">
        <v>53</v>
      </c>
      <c r="B7" s="58">
        <f>'6'!H7</f>
        <v>147</v>
      </c>
      <c r="C7" s="58">
        <f>'6'!I7</f>
        <v>122</v>
      </c>
      <c r="D7" s="55">
        <f t="shared" si="0"/>
        <v>82.993197278911566</v>
      </c>
      <c r="E7" s="49">
        <f t="shared" si="1"/>
        <v>-25</v>
      </c>
      <c r="K7" s="11"/>
    </row>
    <row r="8" spans="1:11" s="3" customFormat="1" ht="35.25" customHeight="1" x14ac:dyDescent="0.25">
      <c r="A8" s="13" t="s">
        <v>54</v>
      </c>
      <c r="B8" s="58">
        <f>'6'!K7</f>
        <v>9</v>
      </c>
      <c r="C8" s="58">
        <f>'6'!L7</f>
        <v>6</v>
      </c>
      <c r="D8" s="55">
        <f t="shared" si="0"/>
        <v>66.666666666666657</v>
      </c>
      <c r="E8" s="49">
        <f t="shared" si="1"/>
        <v>-3</v>
      </c>
      <c r="K8" s="11"/>
    </row>
    <row r="9" spans="1:11" s="3" customFormat="1" ht="45.75" customHeight="1" x14ac:dyDescent="0.25">
      <c r="A9" s="13" t="s">
        <v>17</v>
      </c>
      <c r="B9" s="58">
        <f>'6'!N7</f>
        <v>6</v>
      </c>
      <c r="C9" s="58">
        <f>'6'!O7</f>
        <v>4</v>
      </c>
      <c r="D9" s="55">
        <f t="shared" si="0"/>
        <v>66.666666666666657</v>
      </c>
      <c r="E9" s="49">
        <f t="shared" si="1"/>
        <v>-2</v>
      </c>
      <c r="K9" s="11"/>
    </row>
    <row r="10" spans="1:11" s="3" customFormat="1" ht="55.5" customHeight="1" x14ac:dyDescent="0.25">
      <c r="A10" s="13" t="s">
        <v>55</v>
      </c>
      <c r="B10" s="58">
        <f>'6'!Q7</f>
        <v>472</v>
      </c>
      <c r="C10" s="58">
        <f>'6'!R7</f>
        <v>452</v>
      </c>
      <c r="D10" s="55">
        <f t="shared" si="0"/>
        <v>95.762711864406782</v>
      </c>
      <c r="E10" s="49">
        <f t="shared" si="1"/>
        <v>-20</v>
      </c>
      <c r="K10" s="11"/>
    </row>
    <row r="11" spans="1:11" s="3" customFormat="1" ht="12.75" customHeight="1" x14ac:dyDescent="0.25">
      <c r="A11" s="101" t="s">
        <v>4</v>
      </c>
      <c r="B11" s="102"/>
      <c r="C11" s="102"/>
      <c r="D11" s="102"/>
      <c r="E11" s="102"/>
      <c r="K11" s="11"/>
    </row>
    <row r="12" spans="1:11" s="3" customFormat="1" ht="15" customHeight="1" x14ac:dyDescent="0.25">
      <c r="A12" s="103"/>
      <c r="B12" s="104"/>
      <c r="C12" s="104"/>
      <c r="D12" s="104"/>
      <c r="E12" s="104"/>
      <c r="K12" s="11"/>
    </row>
    <row r="13" spans="1:11" s="3" customFormat="1" ht="20.25" customHeight="1" x14ac:dyDescent="0.25">
      <c r="A13" s="99" t="s">
        <v>0</v>
      </c>
      <c r="B13" s="105" t="s">
        <v>81</v>
      </c>
      <c r="C13" s="105" t="s">
        <v>82</v>
      </c>
      <c r="D13" s="97" t="s">
        <v>1</v>
      </c>
      <c r="E13" s="98"/>
      <c r="K13" s="11"/>
    </row>
    <row r="14" spans="1:11" ht="35.25" customHeight="1" x14ac:dyDescent="0.2">
      <c r="A14" s="100"/>
      <c r="B14" s="105"/>
      <c r="C14" s="105"/>
      <c r="D14" s="4" t="s">
        <v>2</v>
      </c>
      <c r="E14" s="5" t="s">
        <v>58</v>
      </c>
      <c r="K14" s="11"/>
    </row>
    <row r="15" spans="1:11" ht="24" customHeight="1" x14ac:dyDescent="0.2">
      <c r="A15" s="9" t="s">
        <v>73</v>
      </c>
      <c r="B15" s="59" t="s">
        <v>74</v>
      </c>
      <c r="C15" s="59">
        <f>'6'!T7</f>
        <v>222</v>
      </c>
      <c r="D15" s="91" t="s">
        <v>78</v>
      </c>
      <c r="E15" s="91" t="s">
        <v>78</v>
      </c>
      <c r="K15" s="11"/>
    </row>
    <row r="16" spans="1:11" ht="25.5" customHeight="1" x14ac:dyDescent="0.2">
      <c r="A16" s="1" t="s">
        <v>52</v>
      </c>
      <c r="B16" s="59">
        <f>'6'!U7</f>
        <v>178</v>
      </c>
      <c r="C16" s="59">
        <f>'6'!V7</f>
        <v>218</v>
      </c>
      <c r="D16" s="48">
        <f t="shared" ref="D16:D17" si="2">C16/B16%</f>
        <v>122.47191011235955</v>
      </c>
      <c r="E16" s="49">
        <f t="shared" ref="E16:E17" si="3">C16-B16</f>
        <v>40</v>
      </c>
      <c r="K16" s="11"/>
    </row>
    <row r="17" spans="1:11" ht="33.75" customHeight="1" x14ac:dyDescent="0.2">
      <c r="A17" s="1" t="s">
        <v>56</v>
      </c>
      <c r="B17" s="59">
        <f>'6'!X7</f>
        <v>156</v>
      </c>
      <c r="C17" s="59">
        <f>'6'!Y7</f>
        <v>197</v>
      </c>
      <c r="D17" s="48">
        <f t="shared" si="2"/>
        <v>126.28205128205128</v>
      </c>
      <c r="E17" s="49">
        <f t="shared" si="3"/>
        <v>41</v>
      </c>
      <c r="K17" s="11"/>
    </row>
    <row r="18" spans="1:11" ht="60.75" customHeight="1" x14ac:dyDescent="0.2">
      <c r="A18" s="93" t="s">
        <v>75</v>
      </c>
      <c r="B18" s="93"/>
      <c r="C18" s="93"/>
      <c r="D18" s="93"/>
      <c r="E18" s="93"/>
    </row>
  </sheetData>
  <mergeCells count="11">
    <mergeCell ref="A11:E12"/>
    <mergeCell ref="A1:E1"/>
    <mergeCell ref="A2:A3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4"/>
  <sheetViews>
    <sheetView view="pageBreakPreview" zoomScale="87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B2" sqref="B2"/>
    </sheetView>
  </sheetViews>
  <sheetFormatPr defaultRowHeight="14.25" x14ac:dyDescent="0.2"/>
  <cols>
    <col min="1" max="1" width="29.140625" style="37" customWidth="1"/>
    <col min="2" max="2" width="10.7109375" style="37" customWidth="1"/>
    <col min="3" max="3" width="9.42578125" style="37" customWidth="1"/>
    <col min="4" max="4" width="8.28515625" style="37" customWidth="1"/>
    <col min="5" max="5" width="10.7109375" style="37" customWidth="1"/>
    <col min="6" max="6" width="10.28515625" style="37" customWidth="1"/>
    <col min="7" max="7" width="7.42578125" style="37" customWidth="1"/>
    <col min="8" max="8" width="10.85546875" style="37" customWidth="1"/>
    <col min="9" max="9" width="10.42578125" style="37" customWidth="1"/>
    <col min="10" max="10" width="8.42578125" style="37" customWidth="1"/>
    <col min="11" max="11" width="10" style="37" customWidth="1"/>
    <col min="12" max="12" width="10.5703125" style="37" customWidth="1"/>
    <col min="13" max="13" width="9" style="37" customWidth="1"/>
    <col min="14" max="14" width="8" style="37" customWidth="1"/>
    <col min="15" max="15" width="7.140625" style="37" customWidth="1"/>
    <col min="16" max="16" width="8.140625" style="37" customWidth="1"/>
    <col min="17" max="17" width="7.7109375" style="37" customWidth="1"/>
    <col min="18" max="18" width="8.7109375" style="37" customWidth="1"/>
    <col min="19" max="19" width="8.140625" style="37" customWidth="1"/>
    <col min="20" max="20" width="14.28515625" style="37" customWidth="1"/>
    <col min="21" max="21" width="7.28515625" style="37" customWidth="1"/>
    <col min="22" max="22" width="8" style="37" customWidth="1"/>
    <col min="23" max="23" width="8.28515625" style="37" customWidth="1"/>
    <col min="24" max="24" width="8" style="37" customWidth="1"/>
    <col min="25" max="25" width="7.7109375" style="37" customWidth="1"/>
    <col min="26" max="16384" width="9.140625" style="37"/>
  </cols>
  <sheetData>
    <row r="1" spans="1:30" s="22" customFormat="1" ht="79.5" customHeight="1" x14ac:dyDescent="0.35">
      <c r="B1" s="119" t="s">
        <v>92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1"/>
      <c r="O1" s="21"/>
      <c r="P1" s="21"/>
      <c r="Q1" s="21"/>
      <c r="R1" s="21"/>
      <c r="S1" s="21"/>
      <c r="T1" s="21"/>
      <c r="U1" s="21"/>
      <c r="V1" s="113"/>
      <c r="W1" s="113"/>
      <c r="X1" s="41"/>
      <c r="Z1" s="47" t="s">
        <v>12</v>
      </c>
    </row>
    <row r="2" spans="1:30" s="25" customFormat="1" ht="17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V2" s="108"/>
      <c r="W2" s="108"/>
      <c r="X2" s="117" t="s">
        <v>5</v>
      </c>
      <c r="Y2" s="117"/>
    </row>
    <row r="3" spans="1:30" s="26" customFormat="1" ht="61.5" customHeight="1" x14ac:dyDescent="0.25">
      <c r="A3" s="109"/>
      <c r="B3" s="110" t="s">
        <v>18</v>
      </c>
      <c r="C3" s="110"/>
      <c r="D3" s="110"/>
      <c r="E3" s="110" t="s">
        <v>19</v>
      </c>
      <c r="F3" s="110"/>
      <c r="G3" s="110"/>
      <c r="H3" s="110" t="s">
        <v>59</v>
      </c>
      <c r="I3" s="110"/>
      <c r="J3" s="110"/>
      <c r="K3" s="110" t="s">
        <v>7</v>
      </c>
      <c r="L3" s="110"/>
      <c r="M3" s="110"/>
      <c r="N3" s="110" t="s">
        <v>8</v>
      </c>
      <c r="O3" s="110"/>
      <c r="P3" s="110"/>
      <c r="Q3" s="114" t="s">
        <v>6</v>
      </c>
      <c r="R3" s="115"/>
      <c r="S3" s="116"/>
      <c r="T3" s="90" t="s">
        <v>76</v>
      </c>
      <c r="U3" s="110" t="s">
        <v>9</v>
      </c>
      <c r="V3" s="110"/>
      <c r="W3" s="110"/>
      <c r="X3" s="110" t="s">
        <v>10</v>
      </c>
      <c r="Y3" s="110"/>
      <c r="Z3" s="110"/>
    </row>
    <row r="4" spans="1:30" s="27" customFormat="1" ht="15.75" customHeight="1" x14ac:dyDescent="0.25">
      <c r="A4" s="109"/>
      <c r="B4" s="111" t="s">
        <v>13</v>
      </c>
      <c r="C4" s="111" t="s">
        <v>24</v>
      </c>
      <c r="D4" s="112" t="s">
        <v>2</v>
      </c>
      <c r="E4" s="111" t="s">
        <v>13</v>
      </c>
      <c r="F4" s="111" t="s">
        <v>24</v>
      </c>
      <c r="G4" s="112" t="s">
        <v>2</v>
      </c>
      <c r="H4" s="111" t="s">
        <v>13</v>
      </c>
      <c r="I4" s="111" t="s">
        <v>24</v>
      </c>
      <c r="J4" s="112" t="s">
        <v>2</v>
      </c>
      <c r="K4" s="111" t="s">
        <v>13</v>
      </c>
      <c r="L4" s="111" t="s">
        <v>24</v>
      </c>
      <c r="M4" s="112" t="s">
        <v>2</v>
      </c>
      <c r="N4" s="111" t="s">
        <v>13</v>
      </c>
      <c r="O4" s="111" t="s">
        <v>24</v>
      </c>
      <c r="P4" s="112" t="s">
        <v>2</v>
      </c>
      <c r="Q4" s="111" t="s">
        <v>13</v>
      </c>
      <c r="R4" s="111" t="s">
        <v>24</v>
      </c>
      <c r="S4" s="112" t="s">
        <v>2</v>
      </c>
      <c r="T4" s="111" t="s">
        <v>24</v>
      </c>
      <c r="U4" s="111" t="s">
        <v>13</v>
      </c>
      <c r="V4" s="111" t="s">
        <v>24</v>
      </c>
      <c r="W4" s="112" t="s">
        <v>2</v>
      </c>
      <c r="X4" s="111" t="s">
        <v>13</v>
      </c>
      <c r="Y4" s="111" t="s">
        <v>24</v>
      </c>
      <c r="Z4" s="112" t="s">
        <v>2</v>
      </c>
    </row>
    <row r="5" spans="1:30" s="27" customFormat="1" ht="6" customHeight="1" x14ac:dyDescent="0.25">
      <c r="A5" s="109"/>
      <c r="B5" s="111"/>
      <c r="C5" s="111"/>
      <c r="D5" s="112"/>
      <c r="E5" s="111"/>
      <c r="F5" s="111"/>
      <c r="G5" s="112"/>
      <c r="H5" s="111"/>
      <c r="I5" s="111"/>
      <c r="J5" s="112"/>
      <c r="K5" s="111"/>
      <c r="L5" s="111"/>
      <c r="M5" s="112"/>
      <c r="N5" s="111"/>
      <c r="O5" s="111"/>
      <c r="P5" s="112"/>
      <c r="Q5" s="111"/>
      <c r="R5" s="111"/>
      <c r="S5" s="112"/>
      <c r="T5" s="111"/>
      <c r="U5" s="111"/>
      <c r="V5" s="111"/>
      <c r="W5" s="112"/>
      <c r="X5" s="111"/>
      <c r="Y5" s="111"/>
      <c r="Z5" s="112"/>
    </row>
    <row r="6" spans="1:30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20</v>
      </c>
      <c r="U6" s="43">
        <v>22</v>
      </c>
      <c r="V6" s="43">
        <v>23</v>
      </c>
      <c r="W6" s="43">
        <v>24</v>
      </c>
      <c r="X6" s="43">
        <v>25</v>
      </c>
      <c r="Y6" s="43">
        <v>26</v>
      </c>
      <c r="Z6" s="43">
        <v>27</v>
      </c>
    </row>
    <row r="7" spans="1:30" s="30" customFormat="1" ht="18" customHeight="1" x14ac:dyDescent="0.25">
      <c r="A7" s="50" t="s">
        <v>25</v>
      </c>
      <c r="B7" s="88">
        <f>SUM(B8:B28)</f>
        <v>679</v>
      </c>
      <c r="C7" s="28">
        <f>SUM(C8:C28)</f>
        <v>690</v>
      </c>
      <c r="D7" s="56">
        <f>IF(B7=0,0,C7/B7)*100</f>
        <v>101.620029455081</v>
      </c>
      <c r="E7" s="28">
        <f>SUM(E8:E28)</f>
        <v>565</v>
      </c>
      <c r="F7" s="28">
        <f>SUM(F8:F28)</f>
        <v>558</v>
      </c>
      <c r="G7" s="56">
        <f>IF(E7=0,0,F7/E7)*100</f>
        <v>98.761061946902657</v>
      </c>
      <c r="H7" s="28">
        <f>SUM(H8:H28)</f>
        <v>147</v>
      </c>
      <c r="I7" s="28">
        <f>SUM(I8:I28)</f>
        <v>122</v>
      </c>
      <c r="J7" s="56">
        <f>IF(H7=0,0,I7/H7)*100</f>
        <v>82.993197278911566</v>
      </c>
      <c r="K7" s="28">
        <f>SUM(K8:K28)</f>
        <v>9</v>
      </c>
      <c r="L7" s="28">
        <f>SUM(L8:L28)</f>
        <v>6</v>
      </c>
      <c r="M7" s="56">
        <f>IF(K7=0,0,L7/K7)*100</f>
        <v>66.666666666666657</v>
      </c>
      <c r="N7" s="28">
        <f>SUM(N8:N28)</f>
        <v>6</v>
      </c>
      <c r="O7" s="28">
        <f>SUM(O8:O28)</f>
        <v>4</v>
      </c>
      <c r="P7" s="56">
        <f>IF(N7=0,0,O7/N7)*100</f>
        <v>66.666666666666657</v>
      </c>
      <c r="Q7" s="28">
        <f>SUM(Q8:Q28)</f>
        <v>472</v>
      </c>
      <c r="R7" s="28">
        <f>SUM(R8:R28)</f>
        <v>452</v>
      </c>
      <c r="S7" s="56">
        <f>IF(Q7=0,0,R7/Q7)*100</f>
        <v>95.762711864406782</v>
      </c>
      <c r="T7" s="28">
        <f>SUM(T8:T28)</f>
        <v>222</v>
      </c>
      <c r="U7" s="28">
        <f>SUM(U8:U28)</f>
        <v>178</v>
      </c>
      <c r="V7" s="28">
        <f>SUM(V8:V28)</f>
        <v>218</v>
      </c>
      <c r="W7" s="56">
        <f>IF(U7=0,0,V7/U7)*100</f>
        <v>122.47191011235957</v>
      </c>
      <c r="X7" s="28">
        <f>SUM(X8:X28)</f>
        <v>156</v>
      </c>
      <c r="Y7" s="28">
        <f>SUM(Y8:Y28)</f>
        <v>197</v>
      </c>
      <c r="Z7" s="56">
        <f>IF(X7=0,0,Y7/X7)*100</f>
        <v>126.28205128205127</v>
      </c>
      <c r="AA7" s="29"/>
      <c r="AD7" s="33"/>
    </row>
    <row r="8" spans="1:30" s="33" customFormat="1" ht="18" customHeight="1" x14ac:dyDescent="0.25">
      <c r="A8" s="51" t="s">
        <v>26</v>
      </c>
      <c r="B8" s="89">
        <v>24</v>
      </c>
      <c r="C8" s="31">
        <f>[10]Шаблон!$L9+[10]Шаблон!$J9-[10]Шаблон!$K9+'[11]АТО-1'!$B10</f>
        <v>19</v>
      </c>
      <c r="D8" s="57">
        <f t="shared" ref="D8:D28" si="0">IF(B8=0,0,C8/B8)*100</f>
        <v>79.166666666666657</v>
      </c>
      <c r="E8" s="31">
        <v>24</v>
      </c>
      <c r="F8" s="31">
        <f>'[11]АТО-1'!$B10</f>
        <v>19</v>
      </c>
      <c r="G8" s="57">
        <f t="shared" ref="G8:G28" si="1">IF(E8=0,0,F8/E8)*100</f>
        <v>79.166666666666657</v>
      </c>
      <c r="H8" s="31">
        <v>3</v>
      </c>
      <c r="I8" s="31">
        <f>'[11]АТО-1'!$E10+[10]Шаблон!$D9</f>
        <v>1</v>
      </c>
      <c r="J8" s="57">
        <f t="shared" ref="J8:J28" si="2">IF(H8=0,0,I8/H8)*100</f>
        <v>33.333333333333329</v>
      </c>
      <c r="K8" s="31">
        <v>0</v>
      </c>
      <c r="L8" s="31">
        <f>'[11]АТО-1'!$J10</f>
        <v>0</v>
      </c>
      <c r="M8" s="57">
        <f t="shared" ref="M8:M28" si="3">IF(K8=0,0,L8/K8)*100</f>
        <v>0</v>
      </c>
      <c r="N8" s="31">
        <v>0</v>
      </c>
      <c r="O8" s="31">
        <f>'[11]АТО-1'!$N10+'[11]АТО-1'!$O10+[10]Шаблон!$G9</f>
        <v>0</v>
      </c>
      <c r="P8" s="57">
        <f t="shared" ref="P8:P28" si="4">IF(N8=0,0,O8/N8)*100</f>
        <v>0</v>
      </c>
      <c r="Q8" s="31">
        <v>22</v>
      </c>
      <c r="R8" s="46">
        <f>'[7]1'!$M11</f>
        <v>18</v>
      </c>
      <c r="S8" s="57">
        <f t="shared" ref="S8:S28" si="5">IF(Q8=0,0,R8/Q8)*100</f>
        <v>81.818181818181827</v>
      </c>
      <c r="T8" s="46">
        <f>[10]Шаблон!$L9+'[11]АТО-1'!$P10</f>
        <v>10</v>
      </c>
      <c r="U8" s="31">
        <v>6</v>
      </c>
      <c r="V8" s="46">
        <f>'[11]АТО-1'!$P10</f>
        <v>10</v>
      </c>
      <c r="W8" s="57">
        <f t="shared" ref="W8:W28" si="6">IF(U8=0,0,V8/U8)*100</f>
        <v>166.66666666666669</v>
      </c>
      <c r="X8" s="31">
        <v>6</v>
      </c>
      <c r="Y8" s="46">
        <f>'[11]АТО-1'!$Q10</f>
        <v>10</v>
      </c>
      <c r="Z8" s="57">
        <f t="shared" ref="Z8:Z28" si="7">IF(X8=0,0,Y8/X8)*100</f>
        <v>166.66666666666669</v>
      </c>
      <c r="AA8" s="29"/>
      <c r="AB8" s="32"/>
    </row>
    <row r="9" spans="1:30" s="34" customFormat="1" ht="18" customHeight="1" x14ac:dyDescent="0.25">
      <c r="A9" s="52" t="s">
        <v>27</v>
      </c>
      <c r="B9" s="89">
        <v>15</v>
      </c>
      <c r="C9" s="85">
        <f>[10]Шаблон!$L10+[10]Шаблон!$J10-[10]Шаблон!$K10+'[11]АТО-1'!$B11</f>
        <v>18</v>
      </c>
      <c r="D9" s="57">
        <f t="shared" si="0"/>
        <v>120</v>
      </c>
      <c r="E9" s="31">
        <v>15</v>
      </c>
      <c r="F9" s="85">
        <f>'[11]АТО-1'!$B11</f>
        <v>18</v>
      </c>
      <c r="G9" s="57">
        <f t="shared" si="1"/>
        <v>120</v>
      </c>
      <c r="H9" s="31">
        <v>1</v>
      </c>
      <c r="I9" s="85">
        <f>'[11]АТО-1'!$E11+[10]Шаблон!$D10</f>
        <v>5</v>
      </c>
      <c r="J9" s="57">
        <f t="shared" si="2"/>
        <v>500</v>
      </c>
      <c r="K9" s="31">
        <v>0</v>
      </c>
      <c r="L9" s="85">
        <f>'[11]АТО-1'!$J11</f>
        <v>0</v>
      </c>
      <c r="M9" s="57">
        <f t="shared" si="3"/>
        <v>0</v>
      </c>
      <c r="N9" s="31">
        <v>1</v>
      </c>
      <c r="O9" s="85">
        <f>'[11]АТО-1'!$N11+'[11]АТО-1'!$O11+[10]Шаблон!$G10</f>
        <v>1</v>
      </c>
      <c r="P9" s="57">
        <f t="shared" si="4"/>
        <v>100</v>
      </c>
      <c r="Q9" s="31">
        <v>15</v>
      </c>
      <c r="R9" s="46">
        <f>'[7]1'!$M12</f>
        <v>15</v>
      </c>
      <c r="S9" s="57">
        <f t="shared" si="5"/>
        <v>100</v>
      </c>
      <c r="T9" s="46">
        <f>[10]Шаблон!$L10+'[11]АТО-1'!$P11</f>
        <v>7</v>
      </c>
      <c r="U9" s="31">
        <v>8</v>
      </c>
      <c r="V9" s="46">
        <f>'[11]АТО-1'!$P11</f>
        <v>7</v>
      </c>
      <c r="W9" s="57">
        <f t="shared" si="6"/>
        <v>87.5</v>
      </c>
      <c r="X9" s="31">
        <v>8</v>
      </c>
      <c r="Y9" s="46">
        <f>'[11]АТО-1'!$Q11</f>
        <v>7</v>
      </c>
      <c r="Z9" s="57">
        <f t="shared" si="7"/>
        <v>87.5</v>
      </c>
      <c r="AA9" s="29"/>
      <c r="AB9" s="32"/>
    </row>
    <row r="10" spans="1:30" s="33" customFormat="1" ht="18" customHeight="1" x14ac:dyDescent="0.25">
      <c r="A10" s="52" t="s">
        <v>28</v>
      </c>
      <c r="B10" s="89">
        <v>30</v>
      </c>
      <c r="C10" s="85">
        <f>[10]Шаблон!$L11+[10]Шаблон!$J11-[10]Шаблон!$K11+'[11]АТО-1'!$B12</f>
        <v>25</v>
      </c>
      <c r="D10" s="57">
        <f t="shared" si="0"/>
        <v>83.333333333333343</v>
      </c>
      <c r="E10" s="31">
        <v>25</v>
      </c>
      <c r="F10" s="85">
        <f>'[11]АТО-1'!$B12</f>
        <v>20</v>
      </c>
      <c r="G10" s="57">
        <f t="shared" si="1"/>
        <v>80</v>
      </c>
      <c r="H10" s="31">
        <v>16</v>
      </c>
      <c r="I10" s="85">
        <f>'[11]АТО-1'!$E12+[10]Шаблон!$D11</f>
        <v>5</v>
      </c>
      <c r="J10" s="57">
        <f t="shared" si="2"/>
        <v>31.25</v>
      </c>
      <c r="K10" s="31">
        <v>0</v>
      </c>
      <c r="L10" s="85">
        <f>'[11]АТО-1'!$J12</f>
        <v>0</v>
      </c>
      <c r="M10" s="57">
        <f t="shared" si="3"/>
        <v>0</v>
      </c>
      <c r="N10" s="31">
        <v>0</v>
      </c>
      <c r="O10" s="85">
        <f>'[11]АТО-1'!$N12+'[11]АТО-1'!$O12+[10]Шаблон!$G11</f>
        <v>0</v>
      </c>
      <c r="P10" s="57">
        <f t="shared" si="4"/>
        <v>0</v>
      </c>
      <c r="Q10" s="31">
        <v>24</v>
      </c>
      <c r="R10" s="46">
        <f>'[7]1'!$M13</f>
        <v>20</v>
      </c>
      <c r="S10" s="57">
        <f t="shared" si="5"/>
        <v>83.333333333333343</v>
      </c>
      <c r="T10" s="46">
        <f>[10]Шаблон!$L11+'[11]АТО-1'!$P12</f>
        <v>7</v>
      </c>
      <c r="U10" s="31">
        <v>5</v>
      </c>
      <c r="V10" s="46">
        <f>'[11]АТО-1'!$P12</f>
        <v>6</v>
      </c>
      <c r="W10" s="57">
        <f t="shared" si="6"/>
        <v>120</v>
      </c>
      <c r="X10" s="31">
        <v>4</v>
      </c>
      <c r="Y10" s="46">
        <f>'[11]АТО-1'!$Q12</f>
        <v>6</v>
      </c>
      <c r="Z10" s="57">
        <f t="shared" si="7"/>
        <v>150</v>
      </c>
      <c r="AA10" s="29"/>
      <c r="AB10" s="32"/>
    </row>
    <row r="11" spans="1:30" s="33" customFormat="1" ht="18" customHeight="1" x14ac:dyDescent="0.25">
      <c r="A11" s="52" t="s">
        <v>29</v>
      </c>
      <c r="B11" s="89">
        <v>27</v>
      </c>
      <c r="C11" s="85">
        <f>[10]Шаблон!$L12+[10]Шаблон!$J12-[10]Шаблон!$K12+'[11]АТО-1'!$B13</f>
        <v>20</v>
      </c>
      <c r="D11" s="57">
        <f t="shared" si="0"/>
        <v>74.074074074074076</v>
      </c>
      <c r="E11" s="31">
        <v>26</v>
      </c>
      <c r="F11" s="85">
        <f>'[11]АТО-1'!$B13</f>
        <v>19</v>
      </c>
      <c r="G11" s="57">
        <f t="shared" si="1"/>
        <v>73.076923076923066</v>
      </c>
      <c r="H11" s="31">
        <v>12</v>
      </c>
      <c r="I11" s="85">
        <f>'[11]АТО-1'!$E13+[10]Шаблон!$D12</f>
        <v>4</v>
      </c>
      <c r="J11" s="57">
        <f t="shared" si="2"/>
        <v>33.333333333333329</v>
      </c>
      <c r="K11" s="31">
        <v>0</v>
      </c>
      <c r="L11" s="85">
        <f>'[11]АТО-1'!$J13</f>
        <v>1</v>
      </c>
      <c r="M11" s="57">
        <f t="shared" si="3"/>
        <v>0</v>
      </c>
      <c r="N11" s="31">
        <v>0</v>
      </c>
      <c r="O11" s="85">
        <f>'[11]АТО-1'!$N13+'[11]АТО-1'!$O13+[10]Шаблон!$G12</f>
        <v>0</v>
      </c>
      <c r="P11" s="57">
        <f t="shared" si="4"/>
        <v>0</v>
      </c>
      <c r="Q11" s="31">
        <v>25</v>
      </c>
      <c r="R11" s="46">
        <f>'[7]1'!$M14</f>
        <v>15</v>
      </c>
      <c r="S11" s="57">
        <f t="shared" si="5"/>
        <v>60</v>
      </c>
      <c r="T11" s="46">
        <f>[10]Шаблон!$L12+'[11]АТО-1'!$P13</f>
        <v>4</v>
      </c>
      <c r="U11" s="31">
        <v>8</v>
      </c>
      <c r="V11" s="46">
        <f>'[11]АТО-1'!$P13</f>
        <v>4</v>
      </c>
      <c r="W11" s="57">
        <f t="shared" si="6"/>
        <v>50</v>
      </c>
      <c r="X11" s="31">
        <v>8</v>
      </c>
      <c r="Y11" s="46">
        <f>'[11]АТО-1'!$Q13</f>
        <v>4</v>
      </c>
      <c r="Z11" s="57">
        <f t="shared" si="7"/>
        <v>50</v>
      </c>
      <c r="AA11" s="29"/>
      <c r="AB11" s="32"/>
    </row>
    <row r="12" spans="1:30" s="33" customFormat="1" ht="18" customHeight="1" x14ac:dyDescent="0.25">
      <c r="A12" s="52" t="s">
        <v>30</v>
      </c>
      <c r="B12" s="89">
        <v>22</v>
      </c>
      <c r="C12" s="85">
        <f>[10]Шаблон!$L13+[10]Шаблон!$J13-[10]Шаблон!$K13+'[11]АТО-1'!$B14</f>
        <v>21</v>
      </c>
      <c r="D12" s="57">
        <f t="shared" si="0"/>
        <v>95.454545454545453</v>
      </c>
      <c r="E12" s="31">
        <v>22</v>
      </c>
      <c r="F12" s="85">
        <f>'[11]АТО-1'!$B14</f>
        <v>20</v>
      </c>
      <c r="G12" s="57">
        <f t="shared" si="1"/>
        <v>90.909090909090907</v>
      </c>
      <c r="H12" s="31">
        <v>13</v>
      </c>
      <c r="I12" s="85">
        <f>'[11]АТО-1'!$E14+[10]Шаблон!$D13</f>
        <v>8</v>
      </c>
      <c r="J12" s="57">
        <f t="shared" si="2"/>
        <v>61.53846153846154</v>
      </c>
      <c r="K12" s="31">
        <v>0</v>
      </c>
      <c r="L12" s="85">
        <f>'[11]АТО-1'!$J14</f>
        <v>0</v>
      </c>
      <c r="M12" s="57">
        <f t="shared" si="3"/>
        <v>0</v>
      </c>
      <c r="N12" s="31">
        <v>0</v>
      </c>
      <c r="O12" s="85">
        <f>'[11]АТО-1'!$N14+'[11]АТО-1'!$O14+[10]Шаблон!$G13</f>
        <v>0</v>
      </c>
      <c r="P12" s="57">
        <f t="shared" si="4"/>
        <v>0</v>
      </c>
      <c r="Q12" s="31">
        <v>20</v>
      </c>
      <c r="R12" s="46">
        <f>'[7]1'!$M15</f>
        <v>19</v>
      </c>
      <c r="S12" s="57">
        <f t="shared" si="5"/>
        <v>95</v>
      </c>
      <c r="T12" s="46">
        <f>[10]Шаблон!$L13+'[11]АТО-1'!$P14</f>
        <v>8</v>
      </c>
      <c r="U12" s="31">
        <v>3</v>
      </c>
      <c r="V12" s="46">
        <f>'[11]АТО-1'!$P14</f>
        <v>8</v>
      </c>
      <c r="W12" s="57">
        <f t="shared" si="6"/>
        <v>266.66666666666663</v>
      </c>
      <c r="X12" s="31">
        <v>3</v>
      </c>
      <c r="Y12" s="46">
        <f>'[11]АТО-1'!$Q14</f>
        <v>8</v>
      </c>
      <c r="Z12" s="57">
        <f t="shared" si="7"/>
        <v>266.66666666666663</v>
      </c>
      <c r="AA12" s="29"/>
      <c r="AB12" s="32"/>
    </row>
    <row r="13" spans="1:30" s="33" customFormat="1" ht="18" customHeight="1" x14ac:dyDescent="0.25">
      <c r="A13" s="52" t="s">
        <v>31</v>
      </c>
      <c r="B13" s="89">
        <v>18</v>
      </c>
      <c r="C13" s="85">
        <f>[10]Шаблон!$L14+[10]Шаблон!$J14-[10]Шаблон!$K14+'[11]АТО-1'!$B15</f>
        <v>12</v>
      </c>
      <c r="D13" s="57">
        <f t="shared" si="0"/>
        <v>66.666666666666657</v>
      </c>
      <c r="E13" s="31">
        <v>16</v>
      </c>
      <c r="F13" s="85">
        <f>'[11]АТО-1'!$B15</f>
        <v>10</v>
      </c>
      <c r="G13" s="57">
        <f t="shared" si="1"/>
        <v>62.5</v>
      </c>
      <c r="H13" s="31">
        <v>6</v>
      </c>
      <c r="I13" s="85">
        <f>'[11]АТО-1'!$E15+[10]Шаблон!$D14</f>
        <v>0</v>
      </c>
      <c r="J13" s="57">
        <f t="shared" si="2"/>
        <v>0</v>
      </c>
      <c r="K13" s="31">
        <v>0</v>
      </c>
      <c r="L13" s="85">
        <f>'[11]АТО-1'!$J15</f>
        <v>0</v>
      </c>
      <c r="M13" s="57">
        <f t="shared" si="3"/>
        <v>0</v>
      </c>
      <c r="N13" s="31">
        <v>0</v>
      </c>
      <c r="O13" s="85">
        <f>'[11]АТО-1'!$N15+'[11]АТО-1'!$O15+[10]Шаблон!$G14</f>
        <v>0</v>
      </c>
      <c r="P13" s="57">
        <f t="shared" si="4"/>
        <v>0</v>
      </c>
      <c r="Q13" s="31">
        <v>13</v>
      </c>
      <c r="R13" s="46">
        <f>'[7]1'!$M16</f>
        <v>8</v>
      </c>
      <c r="S13" s="57">
        <f t="shared" si="5"/>
        <v>61.53846153846154</v>
      </c>
      <c r="T13" s="46">
        <f>[10]Шаблон!$L14+'[11]АТО-1'!$P15</f>
        <v>3</v>
      </c>
      <c r="U13" s="31">
        <v>2</v>
      </c>
      <c r="V13" s="46">
        <f>'[11]АТО-1'!$P15</f>
        <v>3</v>
      </c>
      <c r="W13" s="57">
        <f t="shared" si="6"/>
        <v>150</v>
      </c>
      <c r="X13" s="31">
        <v>1</v>
      </c>
      <c r="Y13" s="46">
        <f>'[11]АТО-1'!$Q15</f>
        <v>3</v>
      </c>
      <c r="Z13" s="57">
        <f t="shared" si="7"/>
        <v>300</v>
      </c>
      <c r="AA13" s="29"/>
      <c r="AB13" s="32"/>
    </row>
    <row r="14" spans="1:30" s="33" customFormat="1" ht="18" customHeight="1" x14ac:dyDescent="0.25">
      <c r="A14" s="52" t="s">
        <v>32</v>
      </c>
      <c r="B14" s="89">
        <v>9</v>
      </c>
      <c r="C14" s="85">
        <f>[10]Шаблон!$L15+[10]Шаблон!$J15-[10]Шаблон!$K15+'[11]АТО-1'!$B16</f>
        <v>7</v>
      </c>
      <c r="D14" s="57">
        <f t="shared" si="0"/>
        <v>77.777777777777786</v>
      </c>
      <c r="E14" s="31">
        <v>8</v>
      </c>
      <c r="F14" s="85">
        <f>'[11]АТО-1'!$B16</f>
        <v>5</v>
      </c>
      <c r="G14" s="57">
        <f t="shared" si="1"/>
        <v>62.5</v>
      </c>
      <c r="H14" s="31">
        <v>1</v>
      </c>
      <c r="I14" s="85">
        <f>'[11]АТО-1'!$E16+[10]Шаблон!$D15</f>
        <v>1</v>
      </c>
      <c r="J14" s="57">
        <f t="shared" si="2"/>
        <v>100</v>
      </c>
      <c r="K14" s="31">
        <v>0</v>
      </c>
      <c r="L14" s="85">
        <f>'[11]АТО-1'!$J16</f>
        <v>0</v>
      </c>
      <c r="M14" s="57">
        <f t="shared" si="3"/>
        <v>0</v>
      </c>
      <c r="N14" s="31">
        <v>2</v>
      </c>
      <c r="O14" s="85">
        <f>'[11]АТО-1'!$N16+'[11]АТО-1'!$O16+[10]Шаблон!$G15</f>
        <v>1</v>
      </c>
      <c r="P14" s="57">
        <f t="shared" si="4"/>
        <v>50</v>
      </c>
      <c r="Q14" s="31">
        <v>8</v>
      </c>
      <c r="R14" s="46">
        <f>'[7]1'!$M17</f>
        <v>4</v>
      </c>
      <c r="S14" s="57">
        <f t="shared" si="5"/>
        <v>50</v>
      </c>
      <c r="T14" s="46">
        <f>[10]Шаблон!$L15+'[11]АТО-1'!$P16</f>
        <v>0</v>
      </c>
      <c r="U14" s="31">
        <v>3</v>
      </c>
      <c r="V14" s="46">
        <f>'[11]АТО-1'!$P16</f>
        <v>0</v>
      </c>
      <c r="W14" s="57">
        <f t="shared" si="6"/>
        <v>0</v>
      </c>
      <c r="X14" s="31">
        <v>2</v>
      </c>
      <c r="Y14" s="46">
        <f>'[11]АТО-1'!$Q16</f>
        <v>0</v>
      </c>
      <c r="Z14" s="57">
        <f t="shared" si="7"/>
        <v>0</v>
      </c>
      <c r="AA14" s="29"/>
      <c r="AB14" s="32"/>
    </row>
    <row r="15" spans="1:30" s="33" customFormat="1" ht="18" customHeight="1" x14ac:dyDescent="0.25">
      <c r="A15" s="52" t="s">
        <v>33</v>
      </c>
      <c r="B15" s="89">
        <v>3</v>
      </c>
      <c r="C15" s="85">
        <f>[10]Шаблон!$L16+[10]Шаблон!$J16-[10]Шаблон!$K16+'[11]АТО-1'!$B17</f>
        <v>1</v>
      </c>
      <c r="D15" s="57">
        <f t="shared" si="0"/>
        <v>33.333333333333329</v>
      </c>
      <c r="E15" s="31">
        <v>3</v>
      </c>
      <c r="F15" s="85">
        <f>'[11]АТО-1'!$B17</f>
        <v>1</v>
      </c>
      <c r="G15" s="57">
        <f t="shared" si="1"/>
        <v>33.333333333333329</v>
      </c>
      <c r="H15" s="31">
        <v>0</v>
      </c>
      <c r="I15" s="85">
        <f>'[11]АТО-1'!$E17+[10]Шаблон!$D16</f>
        <v>1</v>
      </c>
      <c r="J15" s="57">
        <f t="shared" si="2"/>
        <v>0</v>
      </c>
      <c r="K15" s="31">
        <v>1</v>
      </c>
      <c r="L15" s="85">
        <f>'[11]АТО-1'!$J17</f>
        <v>0</v>
      </c>
      <c r="M15" s="57">
        <f t="shared" si="3"/>
        <v>0</v>
      </c>
      <c r="N15" s="31">
        <v>0</v>
      </c>
      <c r="O15" s="85">
        <f>'[11]АТО-1'!$N17+'[11]АТО-1'!$O17+[10]Шаблон!$G16</f>
        <v>0</v>
      </c>
      <c r="P15" s="57">
        <f t="shared" si="4"/>
        <v>0</v>
      </c>
      <c r="Q15" s="31">
        <v>1</v>
      </c>
      <c r="R15" s="46">
        <f>'[7]1'!$M18</f>
        <v>1</v>
      </c>
      <c r="S15" s="57">
        <f t="shared" si="5"/>
        <v>100</v>
      </c>
      <c r="T15" s="46">
        <f>[10]Шаблон!$L16+'[11]АТО-1'!$P17</f>
        <v>0</v>
      </c>
      <c r="U15" s="31">
        <v>0</v>
      </c>
      <c r="V15" s="46">
        <f>'[11]АТО-1'!$P17</f>
        <v>0</v>
      </c>
      <c r="W15" s="57">
        <f t="shared" si="6"/>
        <v>0</v>
      </c>
      <c r="X15" s="31">
        <v>0</v>
      </c>
      <c r="Y15" s="46">
        <f>'[11]АТО-1'!$Q17</f>
        <v>0</v>
      </c>
      <c r="Z15" s="57">
        <f t="shared" si="7"/>
        <v>0</v>
      </c>
      <c r="AA15" s="29"/>
      <c r="AB15" s="32"/>
    </row>
    <row r="16" spans="1:30" s="33" customFormat="1" ht="18" customHeight="1" x14ac:dyDescent="0.25">
      <c r="A16" s="52" t="s">
        <v>34</v>
      </c>
      <c r="B16" s="89">
        <v>2</v>
      </c>
      <c r="C16" s="85">
        <f>[10]Шаблон!$L17+[10]Шаблон!$J17-[10]Шаблон!$K17+'[11]АТО-1'!$B18</f>
        <v>7</v>
      </c>
      <c r="D16" s="57">
        <f t="shared" si="0"/>
        <v>350</v>
      </c>
      <c r="E16" s="31">
        <v>0</v>
      </c>
      <c r="F16" s="85">
        <f>'[11]АТО-1'!$B18</f>
        <v>5</v>
      </c>
      <c r="G16" s="57">
        <f t="shared" si="1"/>
        <v>0</v>
      </c>
      <c r="H16" s="31">
        <v>0</v>
      </c>
      <c r="I16" s="85">
        <f>'[11]АТО-1'!$E18+[10]Шаблон!$D17</f>
        <v>0</v>
      </c>
      <c r="J16" s="57">
        <f t="shared" si="2"/>
        <v>0</v>
      </c>
      <c r="K16" s="31">
        <v>0</v>
      </c>
      <c r="L16" s="85">
        <f>'[11]АТО-1'!$J18</f>
        <v>0</v>
      </c>
      <c r="M16" s="57">
        <f t="shared" si="3"/>
        <v>0</v>
      </c>
      <c r="N16" s="31">
        <v>0</v>
      </c>
      <c r="O16" s="85">
        <f>'[11]АТО-1'!$N18+'[11]АТО-1'!$O18+[10]Шаблон!$G17</f>
        <v>1</v>
      </c>
      <c r="P16" s="57">
        <f t="shared" si="4"/>
        <v>0</v>
      </c>
      <c r="Q16" s="31">
        <v>0</v>
      </c>
      <c r="R16" s="46">
        <f>'[7]1'!$M19</f>
        <v>5</v>
      </c>
      <c r="S16" s="57">
        <f t="shared" si="5"/>
        <v>0</v>
      </c>
      <c r="T16" s="46">
        <f>[10]Шаблон!$L17+'[11]АТО-1'!$P18</f>
        <v>4</v>
      </c>
      <c r="U16" s="31">
        <v>0</v>
      </c>
      <c r="V16" s="46">
        <f>'[11]АТО-1'!$P18</f>
        <v>4</v>
      </c>
      <c r="W16" s="57">
        <f t="shared" si="6"/>
        <v>0</v>
      </c>
      <c r="X16" s="31">
        <v>0</v>
      </c>
      <c r="Y16" s="46">
        <f>'[11]АТО-1'!$Q18</f>
        <v>4</v>
      </c>
      <c r="Z16" s="57">
        <f t="shared" si="7"/>
        <v>0</v>
      </c>
      <c r="AA16" s="29"/>
      <c r="AB16" s="32"/>
    </row>
    <row r="17" spans="1:28" s="33" customFormat="1" ht="18" customHeight="1" x14ac:dyDescent="0.25">
      <c r="A17" s="52" t="s">
        <v>35</v>
      </c>
      <c r="B17" s="89">
        <v>7</v>
      </c>
      <c r="C17" s="85">
        <f>[10]Шаблон!$L18+[10]Шаблон!$J18-[10]Шаблон!$K18+'[11]АТО-1'!$B19</f>
        <v>3</v>
      </c>
      <c r="D17" s="57">
        <f t="shared" si="0"/>
        <v>42.857142857142854</v>
      </c>
      <c r="E17" s="31">
        <v>7</v>
      </c>
      <c r="F17" s="85">
        <f>'[11]АТО-1'!$B19</f>
        <v>3</v>
      </c>
      <c r="G17" s="57">
        <f t="shared" si="1"/>
        <v>42.857142857142854</v>
      </c>
      <c r="H17" s="31">
        <v>1</v>
      </c>
      <c r="I17" s="85">
        <f>'[11]АТО-1'!$E19+[10]Шаблон!$D18</f>
        <v>0</v>
      </c>
      <c r="J17" s="57">
        <f t="shared" si="2"/>
        <v>0</v>
      </c>
      <c r="K17" s="31">
        <v>0</v>
      </c>
      <c r="L17" s="85">
        <f>'[11]АТО-1'!$J19</f>
        <v>0</v>
      </c>
      <c r="M17" s="57">
        <f t="shared" si="3"/>
        <v>0</v>
      </c>
      <c r="N17" s="31">
        <v>0</v>
      </c>
      <c r="O17" s="85">
        <f>'[11]АТО-1'!$N19+'[11]АТО-1'!$O19+[10]Шаблон!$G18</f>
        <v>0</v>
      </c>
      <c r="P17" s="57">
        <f t="shared" si="4"/>
        <v>0</v>
      </c>
      <c r="Q17" s="31">
        <v>7</v>
      </c>
      <c r="R17" s="46">
        <f>'[7]1'!$M20</f>
        <v>2</v>
      </c>
      <c r="S17" s="57">
        <f t="shared" si="5"/>
        <v>28.571428571428569</v>
      </c>
      <c r="T17" s="46">
        <f>[10]Шаблон!$L18+'[11]АТО-1'!$P19</f>
        <v>0</v>
      </c>
      <c r="U17" s="31">
        <v>2</v>
      </c>
      <c r="V17" s="46">
        <f>'[11]АТО-1'!$P19</f>
        <v>0</v>
      </c>
      <c r="W17" s="57">
        <f t="shared" si="6"/>
        <v>0</v>
      </c>
      <c r="X17" s="31">
        <v>1</v>
      </c>
      <c r="Y17" s="46">
        <f>'[11]АТО-1'!$Q19</f>
        <v>0</v>
      </c>
      <c r="Z17" s="57">
        <f t="shared" si="7"/>
        <v>0</v>
      </c>
      <c r="AA17" s="29"/>
      <c r="AB17" s="32"/>
    </row>
    <row r="18" spans="1:28" s="33" customFormat="1" ht="18" customHeight="1" x14ac:dyDescent="0.25">
      <c r="A18" s="52" t="s">
        <v>36</v>
      </c>
      <c r="B18" s="89">
        <v>1</v>
      </c>
      <c r="C18" s="85">
        <f>[10]Шаблон!$L19+[10]Шаблон!$J19-[10]Шаблон!$K19+'[11]АТО-1'!$B20</f>
        <v>0</v>
      </c>
      <c r="D18" s="57">
        <f t="shared" si="0"/>
        <v>0</v>
      </c>
      <c r="E18" s="31">
        <v>1</v>
      </c>
      <c r="F18" s="85">
        <f>'[11]АТО-1'!$B20</f>
        <v>0</v>
      </c>
      <c r="G18" s="57">
        <f t="shared" si="1"/>
        <v>0</v>
      </c>
      <c r="H18" s="31">
        <v>0</v>
      </c>
      <c r="I18" s="85">
        <f>'[11]АТО-1'!$E20+[10]Шаблон!$D19</f>
        <v>0</v>
      </c>
      <c r="J18" s="57">
        <f t="shared" si="2"/>
        <v>0</v>
      </c>
      <c r="K18" s="31">
        <v>1</v>
      </c>
      <c r="L18" s="85">
        <f>'[11]АТО-1'!$J20</f>
        <v>0</v>
      </c>
      <c r="M18" s="57">
        <f t="shared" si="3"/>
        <v>0</v>
      </c>
      <c r="N18" s="31">
        <v>0</v>
      </c>
      <c r="O18" s="85">
        <f>'[11]АТО-1'!$N20+'[11]АТО-1'!$O20+[10]Шаблон!$G19</f>
        <v>0</v>
      </c>
      <c r="P18" s="57">
        <f t="shared" si="4"/>
        <v>0</v>
      </c>
      <c r="Q18" s="31">
        <v>1</v>
      </c>
      <c r="R18" s="46">
        <f>'[7]1'!$M21</f>
        <v>0</v>
      </c>
      <c r="S18" s="57">
        <f t="shared" si="5"/>
        <v>0</v>
      </c>
      <c r="T18" s="46">
        <f>[10]Шаблон!$L19+'[11]АТО-1'!$P20</f>
        <v>0</v>
      </c>
      <c r="U18" s="31">
        <v>0</v>
      </c>
      <c r="V18" s="46">
        <f>'[11]АТО-1'!$P20</f>
        <v>0</v>
      </c>
      <c r="W18" s="57">
        <f t="shared" si="6"/>
        <v>0</v>
      </c>
      <c r="X18" s="31">
        <v>0</v>
      </c>
      <c r="Y18" s="46">
        <f>'[11]АТО-1'!$Q20</f>
        <v>0</v>
      </c>
      <c r="Z18" s="57">
        <f t="shared" si="7"/>
        <v>0</v>
      </c>
      <c r="AA18" s="29"/>
      <c r="AB18" s="32"/>
    </row>
    <row r="19" spans="1:28" s="33" customFormat="1" ht="18" customHeight="1" x14ac:dyDescent="0.25">
      <c r="A19" s="52" t="s">
        <v>37</v>
      </c>
      <c r="B19" s="89">
        <v>10</v>
      </c>
      <c r="C19" s="85">
        <f>[10]Шаблон!$L20+[10]Шаблон!$J20-[10]Шаблон!$K20+'[11]АТО-1'!$B21</f>
        <v>16</v>
      </c>
      <c r="D19" s="57">
        <f t="shared" si="0"/>
        <v>160</v>
      </c>
      <c r="E19" s="31">
        <v>10</v>
      </c>
      <c r="F19" s="85">
        <f>'[11]АТО-1'!$B21</f>
        <v>16</v>
      </c>
      <c r="G19" s="57">
        <f t="shared" si="1"/>
        <v>160</v>
      </c>
      <c r="H19" s="31">
        <v>1</v>
      </c>
      <c r="I19" s="85">
        <f>'[11]АТО-1'!$E21+[10]Шаблон!$D20</f>
        <v>4</v>
      </c>
      <c r="J19" s="57">
        <f t="shared" si="2"/>
        <v>400</v>
      </c>
      <c r="K19" s="31">
        <v>0</v>
      </c>
      <c r="L19" s="85">
        <f>'[11]АТО-1'!$J21</f>
        <v>0</v>
      </c>
      <c r="M19" s="57">
        <f t="shared" si="3"/>
        <v>0</v>
      </c>
      <c r="N19" s="31">
        <v>0</v>
      </c>
      <c r="O19" s="85">
        <f>'[11]АТО-1'!$N21+'[11]АТО-1'!$O21+[10]Шаблон!$G20</f>
        <v>0</v>
      </c>
      <c r="P19" s="57">
        <f t="shared" si="4"/>
        <v>0</v>
      </c>
      <c r="Q19" s="31">
        <v>9</v>
      </c>
      <c r="R19" s="46">
        <f>'[7]1'!$M22</f>
        <v>16</v>
      </c>
      <c r="S19" s="57">
        <f t="shared" si="5"/>
        <v>177.77777777777777</v>
      </c>
      <c r="T19" s="46">
        <f>[10]Шаблон!$L20+'[11]АТО-1'!$P21</f>
        <v>7</v>
      </c>
      <c r="U19" s="31">
        <v>4</v>
      </c>
      <c r="V19" s="46">
        <f>'[11]АТО-1'!$P21</f>
        <v>7</v>
      </c>
      <c r="W19" s="57">
        <f t="shared" si="6"/>
        <v>175</v>
      </c>
      <c r="X19" s="31">
        <v>4</v>
      </c>
      <c r="Y19" s="46">
        <f>'[11]АТО-1'!$Q21</f>
        <v>7</v>
      </c>
      <c r="Z19" s="57">
        <f t="shared" si="7"/>
        <v>175</v>
      </c>
      <c r="AA19" s="29"/>
      <c r="AB19" s="32"/>
    </row>
    <row r="20" spans="1:28" s="33" customFormat="1" ht="18" customHeight="1" x14ac:dyDescent="0.25">
      <c r="A20" s="52" t="s">
        <v>38</v>
      </c>
      <c r="B20" s="89">
        <v>15</v>
      </c>
      <c r="C20" s="85">
        <f>[10]Шаблон!$L21+[10]Шаблон!$J21-[10]Шаблон!$K21+'[11]АТО-1'!$B22</f>
        <v>4</v>
      </c>
      <c r="D20" s="57">
        <f t="shared" si="0"/>
        <v>26.666666666666668</v>
      </c>
      <c r="E20" s="31">
        <v>14</v>
      </c>
      <c r="F20" s="85">
        <f>'[11]АТО-1'!$B22</f>
        <v>4</v>
      </c>
      <c r="G20" s="57">
        <f t="shared" si="1"/>
        <v>28.571428571428569</v>
      </c>
      <c r="H20" s="31">
        <v>4</v>
      </c>
      <c r="I20" s="85">
        <f>'[11]АТО-1'!$E22+[10]Шаблон!$D21</f>
        <v>0</v>
      </c>
      <c r="J20" s="57">
        <f t="shared" si="2"/>
        <v>0</v>
      </c>
      <c r="K20" s="31">
        <v>0</v>
      </c>
      <c r="L20" s="85">
        <f>'[11]АТО-1'!$J22</f>
        <v>0</v>
      </c>
      <c r="M20" s="57">
        <f t="shared" si="3"/>
        <v>0</v>
      </c>
      <c r="N20" s="31">
        <v>2</v>
      </c>
      <c r="O20" s="85">
        <f>'[11]АТО-1'!$N22+'[11]АТО-1'!$O22+[10]Шаблон!$G21</f>
        <v>0</v>
      </c>
      <c r="P20" s="57">
        <f t="shared" si="4"/>
        <v>0</v>
      </c>
      <c r="Q20" s="31">
        <v>13</v>
      </c>
      <c r="R20" s="46">
        <f>'[7]1'!$M23</f>
        <v>4</v>
      </c>
      <c r="S20" s="57">
        <f t="shared" si="5"/>
        <v>30.76923076923077</v>
      </c>
      <c r="T20" s="46">
        <f>[10]Шаблон!$L21+'[11]АТО-1'!$P22</f>
        <v>4</v>
      </c>
      <c r="U20" s="31">
        <v>0</v>
      </c>
      <c r="V20" s="46">
        <f>'[11]АТО-1'!$P22</f>
        <v>4</v>
      </c>
      <c r="W20" s="57">
        <f t="shared" si="6"/>
        <v>0</v>
      </c>
      <c r="X20" s="31">
        <v>0</v>
      </c>
      <c r="Y20" s="46">
        <f>'[11]АТО-1'!$Q22</f>
        <v>4</v>
      </c>
      <c r="Z20" s="57">
        <f t="shared" si="7"/>
        <v>0</v>
      </c>
      <c r="AA20" s="29"/>
      <c r="AB20" s="32"/>
    </row>
    <row r="21" spans="1:28" s="33" customFormat="1" ht="18" customHeight="1" x14ac:dyDescent="0.25">
      <c r="A21" s="52" t="s">
        <v>39</v>
      </c>
      <c r="B21" s="89">
        <v>14</v>
      </c>
      <c r="C21" s="85">
        <f>[10]Шаблон!$L22+[10]Шаблон!$J22-[10]Шаблон!$K22+'[11]АТО-1'!$B23</f>
        <v>0</v>
      </c>
      <c r="D21" s="57">
        <f t="shared" si="0"/>
        <v>0</v>
      </c>
      <c r="E21" s="31">
        <v>14</v>
      </c>
      <c r="F21" s="85">
        <f>'[11]АТО-1'!$B23</f>
        <v>0</v>
      </c>
      <c r="G21" s="57">
        <f t="shared" si="1"/>
        <v>0</v>
      </c>
      <c r="H21" s="31">
        <v>1</v>
      </c>
      <c r="I21" s="85">
        <f>'[11]АТО-1'!$E23+[10]Шаблон!$D22</f>
        <v>0</v>
      </c>
      <c r="J21" s="57">
        <f t="shared" si="2"/>
        <v>0</v>
      </c>
      <c r="K21" s="31">
        <v>2</v>
      </c>
      <c r="L21" s="85">
        <f>'[11]АТО-1'!$J23</f>
        <v>0</v>
      </c>
      <c r="M21" s="57">
        <f t="shared" si="3"/>
        <v>0</v>
      </c>
      <c r="N21" s="31">
        <v>0</v>
      </c>
      <c r="O21" s="85">
        <f>'[11]АТО-1'!$N23+'[11]АТО-1'!$O23+[10]Шаблон!$G22</f>
        <v>0</v>
      </c>
      <c r="P21" s="57">
        <f t="shared" si="4"/>
        <v>0</v>
      </c>
      <c r="Q21" s="31">
        <v>11</v>
      </c>
      <c r="R21" s="46">
        <f>'[7]1'!$M24</f>
        <v>5</v>
      </c>
      <c r="S21" s="57">
        <f t="shared" si="5"/>
        <v>45.454545454545453</v>
      </c>
      <c r="T21" s="46">
        <f>[10]Шаблон!$L22+'[11]АТО-1'!$P23</f>
        <v>0</v>
      </c>
      <c r="U21" s="31">
        <v>3</v>
      </c>
      <c r="V21" s="46">
        <f>'[11]АТО-1'!$P23</f>
        <v>0</v>
      </c>
      <c r="W21" s="57">
        <f t="shared" si="6"/>
        <v>0</v>
      </c>
      <c r="X21" s="31">
        <v>2</v>
      </c>
      <c r="Y21" s="46">
        <f>'[11]АТО-1'!$Q23</f>
        <v>0</v>
      </c>
      <c r="Z21" s="57">
        <f t="shared" si="7"/>
        <v>0</v>
      </c>
      <c r="AA21" s="29"/>
      <c r="AB21" s="32"/>
    </row>
    <row r="22" spans="1:28" s="33" customFormat="1" ht="18" customHeight="1" x14ac:dyDescent="0.25">
      <c r="A22" s="52" t="s">
        <v>40</v>
      </c>
      <c r="B22" s="89">
        <v>0</v>
      </c>
      <c r="C22" s="85">
        <f>[10]Шаблон!$L23+[10]Шаблон!$J23-[10]Шаблон!$K23+'[11]АТО-1'!$B24</f>
        <v>6</v>
      </c>
      <c r="D22" s="57">
        <f t="shared" si="0"/>
        <v>0</v>
      </c>
      <c r="E22" s="31">
        <v>0</v>
      </c>
      <c r="F22" s="85">
        <f>'[11]АТО-1'!$B24</f>
        <v>6</v>
      </c>
      <c r="G22" s="57">
        <f t="shared" si="1"/>
        <v>0</v>
      </c>
      <c r="H22" s="31">
        <v>0</v>
      </c>
      <c r="I22" s="85">
        <f>'[11]АТО-1'!$E24+[10]Шаблон!$D23</f>
        <v>1</v>
      </c>
      <c r="J22" s="57">
        <f t="shared" si="2"/>
        <v>0</v>
      </c>
      <c r="K22" s="31">
        <v>0</v>
      </c>
      <c r="L22" s="85">
        <f>'[11]АТО-1'!$J24</f>
        <v>0</v>
      </c>
      <c r="M22" s="57">
        <f t="shared" si="3"/>
        <v>0</v>
      </c>
      <c r="N22" s="31">
        <v>0</v>
      </c>
      <c r="O22" s="85">
        <f>'[11]АТО-1'!$N24+'[11]АТО-1'!$O24+[10]Шаблон!$G23</f>
        <v>0</v>
      </c>
      <c r="P22" s="57">
        <f t="shared" si="4"/>
        <v>0</v>
      </c>
      <c r="Q22" s="31">
        <v>0</v>
      </c>
      <c r="R22" s="46">
        <f>'[7]1'!$M25</f>
        <v>0</v>
      </c>
      <c r="S22" s="57">
        <f t="shared" si="5"/>
        <v>0</v>
      </c>
      <c r="T22" s="46">
        <f>[10]Шаблон!$L23+'[11]АТО-1'!$P24</f>
        <v>2</v>
      </c>
      <c r="U22" s="31">
        <v>0</v>
      </c>
      <c r="V22" s="46">
        <f>'[11]АТО-1'!$P24</f>
        <v>2</v>
      </c>
      <c r="W22" s="57">
        <f t="shared" si="6"/>
        <v>0</v>
      </c>
      <c r="X22" s="31">
        <v>0</v>
      </c>
      <c r="Y22" s="46">
        <f>'[11]АТО-1'!$Q24</f>
        <v>2</v>
      </c>
      <c r="Z22" s="57">
        <f t="shared" si="7"/>
        <v>0</v>
      </c>
      <c r="AA22" s="29"/>
      <c r="AB22" s="32"/>
    </row>
    <row r="23" spans="1:28" s="33" customFormat="1" ht="18" customHeight="1" x14ac:dyDescent="0.25">
      <c r="A23" s="52" t="s">
        <v>41</v>
      </c>
      <c r="B23" s="89">
        <v>0</v>
      </c>
      <c r="C23" s="85">
        <f>[10]Шаблон!$L24+[10]Шаблон!$J24-[10]Шаблон!$K24+'[11]АТО-1'!$B25</f>
        <v>0</v>
      </c>
      <c r="D23" s="57">
        <f t="shared" si="0"/>
        <v>0</v>
      </c>
      <c r="E23" s="31">
        <v>0</v>
      </c>
      <c r="F23" s="85">
        <f>'[11]АТО-1'!$B25</f>
        <v>0</v>
      </c>
      <c r="G23" s="57">
        <f t="shared" si="1"/>
        <v>0</v>
      </c>
      <c r="H23" s="31">
        <v>0</v>
      </c>
      <c r="I23" s="85">
        <f>'[11]АТО-1'!$E25+[10]Шаблон!$D24</f>
        <v>0</v>
      </c>
      <c r="J23" s="57">
        <f t="shared" si="2"/>
        <v>0</v>
      </c>
      <c r="K23" s="31">
        <v>0</v>
      </c>
      <c r="L23" s="85">
        <f>'[11]АТО-1'!$J25</f>
        <v>0</v>
      </c>
      <c r="M23" s="57">
        <f t="shared" si="3"/>
        <v>0</v>
      </c>
      <c r="N23" s="31">
        <v>0</v>
      </c>
      <c r="O23" s="85">
        <f>'[11]АТО-1'!$N25+'[11]АТО-1'!$O25+[10]Шаблон!$G24</f>
        <v>0</v>
      </c>
      <c r="P23" s="57">
        <f t="shared" si="4"/>
        <v>0</v>
      </c>
      <c r="Q23" s="31">
        <v>0</v>
      </c>
      <c r="R23" s="46">
        <f>'[7]1'!$M26</f>
        <v>0</v>
      </c>
      <c r="S23" s="57">
        <f t="shared" si="5"/>
        <v>0</v>
      </c>
      <c r="T23" s="46">
        <f>[10]Шаблон!$L24+'[11]АТО-1'!$P25</f>
        <v>0</v>
      </c>
      <c r="U23" s="31">
        <v>0</v>
      </c>
      <c r="V23" s="46">
        <f>'[11]АТО-1'!$P25</f>
        <v>0</v>
      </c>
      <c r="W23" s="57">
        <f t="shared" si="6"/>
        <v>0</v>
      </c>
      <c r="X23" s="31">
        <v>0</v>
      </c>
      <c r="Y23" s="46">
        <f>'[11]АТО-1'!$Q25</f>
        <v>0</v>
      </c>
      <c r="Z23" s="57">
        <f t="shared" si="7"/>
        <v>0</v>
      </c>
      <c r="AA23" s="29"/>
      <c r="AB23" s="32"/>
    </row>
    <row r="24" spans="1:28" s="33" customFormat="1" ht="18" customHeight="1" x14ac:dyDescent="0.25">
      <c r="A24" s="52" t="s">
        <v>42</v>
      </c>
      <c r="B24" s="89">
        <v>21</v>
      </c>
      <c r="C24" s="85">
        <f>[10]Шаблон!$L25+[10]Шаблон!$J25-[10]Шаблон!$K25+'[11]АТО-1'!$B26</f>
        <v>14</v>
      </c>
      <c r="D24" s="57">
        <f t="shared" si="0"/>
        <v>66.666666666666657</v>
      </c>
      <c r="E24" s="31">
        <v>20</v>
      </c>
      <c r="F24" s="85">
        <f>'[11]АТО-1'!$B26</f>
        <v>13</v>
      </c>
      <c r="G24" s="57">
        <f t="shared" si="1"/>
        <v>65</v>
      </c>
      <c r="H24" s="31">
        <v>8</v>
      </c>
      <c r="I24" s="85">
        <f>'[11]АТО-1'!$E26+[10]Шаблон!$D25</f>
        <v>5</v>
      </c>
      <c r="J24" s="57">
        <f t="shared" si="2"/>
        <v>62.5</v>
      </c>
      <c r="K24" s="31">
        <v>1</v>
      </c>
      <c r="L24" s="85">
        <f>'[11]АТО-1'!$J26</f>
        <v>0</v>
      </c>
      <c r="M24" s="57">
        <f t="shared" si="3"/>
        <v>0</v>
      </c>
      <c r="N24" s="31">
        <v>0</v>
      </c>
      <c r="O24" s="85">
        <f>'[11]АТО-1'!$N26+'[11]АТО-1'!$O26+[10]Шаблон!$G25</f>
        <v>1</v>
      </c>
      <c r="P24" s="57">
        <f t="shared" si="4"/>
        <v>0</v>
      </c>
      <c r="Q24" s="31">
        <v>20</v>
      </c>
      <c r="R24" s="46">
        <f>'[7]1'!$M27</f>
        <v>13</v>
      </c>
      <c r="S24" s="57">
        <f t="shared" si="5"/>
        <v>65</v>
      </c>
      <c r="T24" s="46">
        <f>[10]Шаблон!$L25+'[11]АТО-1'!$P26</f>
        <v>3</v>
      </c>
      <c r="U24" s="31">
        <v>6</v>
      </c>
      <c r="V24" s="46">
        <f>'[11]АТО-1'!$P26</f>
        <v>3</v>
      </c>
      <c r="W24" s="57">
        <f t="shared" si="6"/>
        <v>50</v>
      </c>
      <c r="X24" s="31">
        <v>6</v>
      </c>
      <c r="Y24" s="46">
        <f>'[11]АТО-1'!$Q26</f>
        <v>1</v>
      </c>
      <c r="Z24" s="57">
        <f t="shared" si="7"/>
        <v>16.666666666666664</v>
      </c>
      <c r="AA24" s="29"/>
      <c r="AB24" s="32"/>
    </row>
    <row r="25" spans="1:28" s="33" customFormat="1" ht="18" customHeight="1" x14ac:dyDescent="0.25">
      <c r="A25" s="53" t="s">
        <v>43</v>
      </c>
      <c r="B25" s="89">
        <v>5</v>
      </c>
      <c r="C25" s="85">
        <f>[10]Шаблон!$L26+[10]Шаблон!$J26-[10]Шаблон!$K26+'[11]АТО-1'!$B27</f>
        <v>2</v>
      </c>
      <c r="D25" s="57">
        <f t="shared" si="0"/>
        <v>40</v>
      </c>
      <c r="E25" s="31">
        <v>5</v>
      </c>
      <c r="F25" s="85">
        <f>'[11]АТО-1'!$B27</f>
        <v>2</v>
      </c>
      <c r="G25" s="57">
        <f t="shared" si="1"/>
        <v>40</v>
      </c>
      <c r="H25" s="31">
        <v>3</v>
      </c>
      <c r="I25" s="85">
        <f>'[11]АТО-1'!$E27+[10]Шаблон!$D26</f>
        <v>1</v>
      </c>
      <c r="J25" s="57">
        <f t="shared" si="2"/>
        <v>33.333333333333329</v>
      </c>
      <c r="K25" s="31">
        <v>0</v>
      </c>
      <c r="L25" s="85">
        <f>'[11]АТО-1'!$J27</f>
        <v>0</v>
      </c>
      <c r="M25" s="57">
        <f t="shared" si="3"/>
        <v>0</v>
      </c>
      <c r="N25" s="31">
        <v>0</v>
      </c>
      <c r="O25" s="85">
        <f>'[11]АТО-1'!$N27+'[11]АТО-1'!$O27+[10]Шаблон!$G26</f>
        <v>0</v>
      </c>
      <c r="P25" s="57">
        <f t="shared" si="4"/>
        <v>0</v>
      </c>
      <c r="Q25" s="31">
        <v>4</v>
      </c>
      <c r="R25" s="46">
        <f>'[7]1'!$M28</f>
        <v>2</v>
      </c>
      <c r="S25" s="57">
        <f t="shared" si="5"/>
        <v>50</v>
      </c>
      <c r="T25" s="46">
        <f>[10]Шаблон!$L26+'[11]АТО-1'!$P27</f>
        <v>0</v>
      </c>
      <c r="U25" s="31">
        <v>1</v>
      </c>
      <c r="V25" s="46">
        <f>'[11]АТО-1'!$P27</f>
        <v>0</v>
      </c>
      <c r="W25" s="57">
        <f t="shared" si="6"/>
        <v>0</v>
      </c>
      <c r="X25" s="31">
        <v>1</v>
      </c>
      <c r="Y25" s="46">
        <f>'[11]АТО-1'!$Q27</f>
        <v>0</v>
      </c>
      <c r="Z25" s="57">
        <f t="shared" si="7"/>
        <v>0</v>
      </c>
      <c r="AA25" s="29"/>
      <c r="AB25" s="32"/>
    </row>
    <row r="26" spans="1:28" s="33" customFormat="1" ht="18" customHeight="1" x14ac:dyDescent="0.25">
      <c r="A26" s="52" t="s">
        <v>44</v>
      </c>
      <c r="B26" s="89">
        <v>335</v>
      </c>
      <c r="C26" s="85">
        <f>[10]Шаблон!$L27+[10]Шаблон!$J27-[10]Шаблон!$K27+'[11]АТО-1'!$B28</f>
        <v>389</v>
      </c>
      <c r="D26" s="57">
        <f t="shared" si="0"/>
        <v>116.11940298507464</v>
      </c>
      <c r="E26" s="31">
        <v>275</v>
      </c>
      <c r="F26" s="85">
        <f>'[11]АТО-1'!$B28</f>
        <v>323</v>
      </c>
      <c r="G26" s="57">
        <f t="shared" si="1"/>
        <v>117.45454545454545</v>
      </c>
      <c r="H26" s="31">
        <v>60</v>
      </c>
      <c r="I26" s="85">
        <f>'[11]АТО-1'!$E28+[10]Шаблон!$D27</f>
        <v>68</v>
      </c>
      <c r="J26" s="57">
        <f t="shared" si="2"/>
        <v>113.33333333333333</v>
      </c>
      <c r="K26" s="31">
        <v>2</v>
      </c>
      <c r="L26" s="85">
        <f>'[11]АТО-1'!$J28</f>
        <v>4</v>
      </c>
      <c r="M26" s="57">
        <f t="shared" si="3"/>
        <v>200</v>
      </c>
      <c r="N26" s="31">
        <v>0</v>
      </c>
      <c r="O26" s="85">
        <f>'[11]АТО-1'!$N28+'[11]АТО-1'!$O28+[10]Шаблон!$G27</f>
        <v>0</v>
      </c>
      <c r="P26" s="57">
        <f t="shared" si="4"/>
        <v>0</v>
      </c>
      <c r="Q26" s="31">
        <v>201</v>
      </c>
      <c r="R26" s="46">
        <f>'[7]1'!$M29</f>
        <v>234</v>
      </c>
      <c r="S26" s="57">
        <f t="shared" si="5"/>
        <v>116.4179104477612</v>
      </c>
      <c r="T26" s="46">
        <f>[10]Шаблон!$L27+'[11]АТО-1'!$P28</f>
        <v>133</v>
      </c>
      <c r="U26" s="31">
        <v>104</v>
      </c>
      <c r="V26" s="46">
        <f>'[11]АТО-1'!$P28</f>
        <v>130</v>
      </c>
      <c r="W26" s="57">
        <f t="shared" si="6"/>
        <v>125</v>
      </c>
      <c r="X26" s="31">
        <v>91</v>
      </c>
      <c r="Y26" s="46">
        <f>'[11]АТО-1'!$Q28</f>
        <v>112</v>
      </c>
      <c r="Z26" s="57">
        <f t="shared" si="7"/>
        <v>123.07692307692308</v>
      </c>
      <c r="AA26" s="29"/>
      <c r="AB26" s="32"/>
    </row>
    <row r="27" spans="1:28" s="33" customFormat="1" ht="18" customHeight="1" x14ac:dyDescent="0.25">
      <c r="A27" s="52" t="s">
        <v>45</v>
      </c>
      <c r="B27" s="89">
        <v>67</v>
      </c>
      <c r="C27" s="85">
        <f>[10]Шаблон!$L28+[10]Шаблон!$J28-[10]Шаблон!$K28+'[11]АТО-1'!$B29</f>
        <v>75</v>
      </c>
      <c r="D27" s="57">
        <f t="shared" si="0"/>
        <v>111.94029850746267</v>
      </c>
      <c r="E27" s="31">
        <v>33</v>
      </c>
      <c r="F27" s="85">
        <f>'[11]АТО-1'!$B29</f>
        <v>32</v>
      </c>
      <c r="G27" s="57">
        <f t="shared" si="1"/>
        <v>96.969696969696969</v>
      </c>
      <c r="H27" s="31">
        <v>6</v>
      </c>
      <c r="I27" s="85">
        <f>'[11]АТО-1'!$E29+[10]Шаблон!$D28</f>
        <v>9</v>
      </c>
      <c r="J27" s="57">
        <f t="shared" si="2"/>
        <v>150</v>
      </c>
      <c r="K27" s="31">
        <v>1</v>
      </c>
      <c r="L27" s="85">
        <f>'[11]АТО-1'!$J29</f>
        <v>0</v>
      </c>
      <c r="M27" s="57">
        <f t="shared" si="3"/>
        <v>0</v>
      </c>
      <c r="N27" s="31">
        <v>1</v>
      </c>
      <c r="O27" s="85">
        <f>'[11]АТО-1'!$N29+'[11]АТО-1'!$O29+[10]Шаблон!$G28</f>
        <v>0</v>
      </c>
      <c r="P27" s="57">
        <f t="shared" si="4"/>
        <v>0</v>
      </c>
      <c r="Q27" s="31">
        <v>32</v>
      </c>
      <c r="R27" s="46">
        <f>'[7]1'!$M30</f>
        <v>30</v>
      </c>
      <c r="S27" s="57">
        <f t="shared" si="5"/>
        <v>93.75</v>
      </c>
      <c r="T27" s="46">
        <f>[10]Шаблон!$L28+'[11]АТО-1'!$P29</f>
        <v>13</v>
      </c>
      <c r="U27" s="31">
        <v>10</v>
      </c>
      <c r="V27" s="46">
        <f>'[11]АТО-1'!$P29</f>
        <v>13</v>
      </c>
      <c r="W27" s="57">
        <f t="shared" si="6"/>
        <v>130</v>
      </c>
      <c r="X27" s="31">
        <v>7</v>
      </c>
      <c r="Y27" s="46">
        <f>'[11]АТО-1'!$Q29</f>
        <v>12</v>
      </c>
      <c r="Z27" s="57">
        <f t="shared" si="7"/>
        <v>171.42857142857142</v>
      </c>
      <c r="AA27" s="29"/>
      <c r="AB27" s="32"/>
    </row>
    <row r="28" spans="1:28" s="33" customFormat="1" ht="18" customHeight="1" x14ac:dyDescent="0.25">
      <c r="A28" s="54" t="s">
        <v>46</v>
      </c>
      <c r="B28" s="89">
        <v>54</v>
      </c>
      <c r="C28" s="85">
        <f>[10]Шаблон!$L29+[10]Шаблон!$J29-[10]Шаблон!$K29+'[11]АТО-1'!$B30</f>
        <v>51</v>
      </c>
      <c r="D28" s="57">
        <f t="shared" si="0"/>
        <v>94.444444444444443</v>
      </c>
      <c r="E28" s="31">
        <v>47</v>
      </c>
      <c r="F28" s="85">
        <f>'[11]АТО-1'!$B30</f>
        <v>42</v>
      </c>
      <c r="G28" s="57">
        <f t="shared" si="1"/>
        <v>89.361702127659569</v>
      </c>
      <c r="H28" s="31">
        <v>11</v>
      </c>
      <c r="I28" s="85">
        <f>'[11]АТО-1'!$E30+[10]Шаблон!$D29</f>
        <v>9</v>
      </c>
      <c r="J28" s="57">
        <f t="shared" si="2"/>
        <v>81.818181818181827</v>
      </c>
      <c r="K28" s="31">
        <v>1</v>
      </c>
      <c r="L28" s="85">
        <f>'[11]АТО-1'!$J30</f>
        <v>1</v>
      </c>
      <c r="M28" s="57">
        <f t="shared" si="3"/>
        <v>100</v>
      </c>
      <c r="N28" s="31">
        <v>0</v>
      </c>
      <c r="O28" s="85">
        <f>'[11]АТО-1'!$N30+'[11]АТО-1'!$O30+[10]Шаблон!$G29</f>
        <v>0</v>
      </c>
      <c r="P28" s="57">
        <f t="shared" si="4"/>
        <v>0</v>
      </c>
      <c r="Q28" s="31">
        <v>46</v>
      </c>
      <c r="R28" s="46">
        <f>'[7]1'!$M31</f>
        <v>41</v>
      </c>
      <c r="S28" s="57">
        <f t="shared" si="5"/>
        <v>89.130434782608688</v>
      </c>
      <c r="T28" s="46">
        <f>[10]Шаблон!$L29+'[11]АТО-1'!$P30</f>
        <v>17</v>
      </c>
      <c r="U28" s="31">
        <v>13</v>
      </c>
      <c r="V28" s="46">
        <f>'[11]АТО-1'!$P30</f>
        <v>17</v>
      </c>
      <c r="W28" s="57">
        <f t="shared" si="6"/>
        <v>130.76923076923077</v>
      </c>
      <c r="X28" s="31">
        <v>12</v>
      </c>
      <c r="Y28" s="46">
        <f>'[11]АТО-1'!$Q30</f>
        <v>17</v>
      </c>
      <c r="Z28" s="57">
        <f t="shared" si="7"/>
        <v>141.66666666666669</v>
      </c>
      <c r="AA28" s="29"/>
      <c r="AB28" s="32"/>
    </row>
    <row r="29" spans="1:28" ht="54" customHeight="1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106" t="s">
        <v>77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8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8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8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1:23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1:23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1:23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1:23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1:23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1:23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1:23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1:23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1:23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1:23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1:23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1:23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1:23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1:23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1:23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1:23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1:23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1:23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1:23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1:23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1:23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1:23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1:23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1:23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1:23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1:23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1:23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1:23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1:23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1:23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1:23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1:23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1:23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1:23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1:23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1:23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1:23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1:23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1:23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1:23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1:23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1:23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1:23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1:23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1:23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1:23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1:23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1:23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1:23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1:23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1:23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1:23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</sheetData>
  <mergeCells count="39">
    <mergeCell ref="X4:X5"/>
    <mergeCell ref="Y4:Y5"/>
    <mergeCell ref="Z4:Z5"/>
    <mergeCell ref="T4:T5"/>
    <mergeCell ref="U4:U5"/>
    <mergeCell ref="V4:V5"/>
    <mergeCell ref="W4:W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29:Z29"/>
    <mergeCell ref="B1:M1"/>
    <mergeCell ref="V1:W1"/>
    <mergeCell ref="V2:W2"/>
    <mergeCell ref="X2:Y2"/>
    <mergeCell ref="N3:P3"/>
    <mergeCell ref="Q3:S3"/>
    <mergeCell ref="U3:W3"/>
    <mergeCell ref="X3:Z3"/>
    <mergeCell ref="S4:S5"/>
    <mergeCell ref="M4:M5"/>
    <mergeCell ref="N4:N5"/>
    <mergeCell ref="O4:O5"/>
    <mergeCell ref="P4:P5"/>
    <mergeCell ref="Q4:Q5"/>
    <mergeCell ref="R4:R5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A12" sqref="A12:E13"/>
    </sheetView>
  </sheetViews>
  <sheetFormatPr defaultColWidth="8" defaultRowHeight="12.75" x14ac:dyDescent="0.2"/>
  <cols>
    <col min="1" max="1" width="60.85546875" style="2" customWidth="1"/>
    <col min="2" max="2" width="16.5703125" style="2" customWidth="1"/>
    <col min="3" max="3" width="17.140625" style="2" customWidth="1"/>
    <col min="4" max="4" width="13.85546875" style="2" customWidth="1"/>
    <col min="5" max="5" width="14.42578125" style="2" customWidth="1"/>
    <col min="6" max="16384" width="8" style="2"/>
  </cols>
  <sheetData>
    <row r="1" spans="1:11" ht="67.5" customHeight="1" x14ac:dyDescent="0.2">
      <c r="A1" s="94" t="s">
        <v>49</v>
      </c>
      <c r="B1" s="94"/>
      <c r="C1" s="94"/>
      <c r="D1" s="94"/>
      <c r="E1" s="94"/>
    </row>
    <row r="2" spans="1:11" ht="20.25" customHeight="1" x14ac:dyDescent="0.2">
      <c r="A2" s="120" t="s">
        <v>20</v>
      </c>
      <c r="B2" s="120"/>
      <c r="C2" s="120"/>
      <c r="D2" s="120"/>
      <c r="E2" s="120"/>
    </row>
    <row r="3" spans="1:11" s="3" customFormat="1" ht="23.25" customHeight="1" x14ac:dyDescent="0.25">
      <c r="A3" s="99" t="s">
        <v>0</v>
      </c>
      <c r="B3" s="95" t="s">
        <v>79</v>
      </c>
      <c r="C3" s="95" t="s">
        <v>80</v>
      </c>
      <c r="D3" s="97" t="s">
        <v>1</v>
      </c>
      <c r="E3" s="98"/>
    </row>
    <row r="4" spans="1:11" s="3" customFormat="1" ht="28.5" customHeight="1" x14ac:dyDescent="0.25">
      <c r="A4" s="100"/>
      <c r="B4" s="96"/>
      <c r="C4" s="96"/>
      <c r="D4" s="4" t="s">
        <v>2</v>
      </c>
      <c r="E4" s="5" t="s">
        <v>58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24" customHeight="1" x14ac:dyDescent="0.25">
      <c r="A6" s="9" t="s">
        <v>51</v>
      </c>
      <c r="B6" s="58">
        <f>'8'!B7</f>
        <v>253</v>
      </c>
      <c r="C6" s="58">
        <f>'8'!C7</f>
        <v>249</v>
      </c>
      <c r="D6" s="55">
        <f>IF(B6=0,0,C6/B6)*100</f>
        <v>98.418972332015812</v>
      </c>
      <c r="E6" s="49">
        <f>C6-B6</f>
        <v>-4</v>
      </c>
      <c r="K6" s="11"/>
    </row>
    <row r="7" spans="1:11" s="3" customFormat="1" ht="31.5" customHeight="1" x14ac:dyDescent="0.25">
      <c r="A7" s="9" t="s">
        <v>52</v>
      </c>
      <c r="B7" s="58">
        <f>'8'!E7</f>
        <v>175</v>
      </c>
      <c r="C7" s="58">
        <f>'8'!F7</f>
        <v>168</v>
      </c>
      <c r="D7" s="55">
        <f t="shared" ref="D7:D11" si="0">IF(B7=0,0,C7/B7)*100</f>
        <v>96</v>
      </c>
      <c r="E7" s="49">
        <f t="shared" ref="E7:E11" si="1">C7-B7</f>
        <v>-7</v>
      </c>
      <c r="K7" s="11"/>
    </row>
    <row r="8" spans="1:11" s="3" customFormat="1" ht="54.75" customHeight="1" x14ac:dyDescent="0.25">
      <c r="A8" s="12" t="s">
        <v>53</v>
      </c>
      <c r="B8" s="58">
        <f>'8'!H7</f>
        <v>55</v>
      </c>
      <c r="C8" s="58">
        <f>'8'!I7</f>
        <v>48</v>
      </c>
      <c r="D8" s="55">
        <f t="shared" si="0"/>
        <v>87.272727272727266</v>
      </c>
      <c r="E8" s="49">
        <f t="shared" si="1"/>
        <v>-7</v>
      </c>
      <c r="K8" s="11"/>
    </row>
    <row r="9" spans="1:11" s="3" customFormat="1" ht="35.25" customHeight="1" x14ac:dyDescent="0.25">
      <c r="A9" s="13" t="s">
        <v>54</v>
      </c>
      <c r="B9" s="58">
        <f>'8'!K7</f>
        <v>7</v>
      </c>
      <c r="C9" s="58">
        <f>'8'!L7</f>
        <v>6</v>
      </c>
      <c r="D9" s="55">
        <f t="shared" si="0"/>
        <v>85.714285714285708</v>
      </c>
      <c r="E9" s="49">
        <f t="shared" si="1"/>
        <v>-1</v>
      </c>
      <c r="K9" s="11"/>
    </row>
    <row r="10" spans="1:11" s="3" customFormat="1" ht="45.75" customHeight="1" x14ac:dyDescent="0.25">
      <c r="A10" s="13" t="s">
        <v>17</v>
      </c>
      <c r="B10" s="58">
        <f>'8'!N7</f>
        <v>5</v>
      </c>
      <c r="C10" s="58">
        <f>'8'!O7</f>
        <v>5</v>
      </c>
      <c r="D10" s="55">
        <f t="shared" si="0"/>
        <v>100</v>
      </c>
      <c r="E10" s="49">
        <f t="shared" si="1"/>
        <v>0</v>
      </c>
      <c r="K10" s="11"/>
    </row>
    <row r="11" spans="1:11" s="3" customFormat="1" ht="55.5" customHeight="1" x14ac:dyDescent="0.25">
      <c r="A11" s="13" t="s">
        <v>55</v>
      </c>
      <c r="B11" s="58">
        <f>'8'!Q7</f>
        <v>148</v>
      </c>
      <c r="C11" s="58">
        <f>'8'!R7</f>
        <v>140</v>
      </c>
      <c r="D11" s="55">
        <f t="shared" si="0"/>
        <v>94.594594594594597</v>
      </c>
      <c r="E11" s="49">
        <f t="shared" si="1"/>
        <v>-8</v>
      </c>
      <c r="K11" s="11"/>
    </row>
    <row r="12" spans="1:11" s="3" customFormat="1" ht="12.75" customHeight="1" x14ac:dyDescent="0.25">
      <c r="A12" s="101" t="s">
        <v>4</v>
      </c>
      <c r="B12" s="102"/>
      <c r="C12" s="102"/>
      <c r="D12" s="102"/>
      <c r="E12" s="102"/>
      <c r="K12" s="11"/>
    </row>
    <row r="13" spans="1:11" s="3" customFormat="1" ht="12.75" customHeight="1" x14ac:dyDescent="0.25">
      <c r="A13" s="103"/>
      <c r="B13" s="104"/>
      <c r="C13" s="104"/>
      <c r="D13" s="104"/>
      <c r="E13" s="104"/>
      <c r="K13" s="11"/>
    </row>
    <row r="14" spans="1:11" s="3" customFormat="1" ht="20.25" customHeight="1" x14ac:dyDescent="0.25">
      <c r="A14" s="99" t="s">
        <v>0</v>
      </c>
      <c r="B14" s="105" t="s">
        <v>81</v>
      </c>
      <c r="C14" s="105" t="s">
        <v>82</v>
      </c>
      <c r="D14" s="97" t="s">
        <v>1</v>
      </c>
      <c r="E14" s="98"/>
      <c r="K14" s="11"/>
    </row>
    <row r="15" spans="1:11" ht="35.25" customHeight="1" x14ac:dyDescent="0.2">
      <c r="A15" s="100"/>
      <c r="B15" s="105"/>
      <c r="C15" s="105"/>
      <c r="D15" s="4" t="s">
        <v>2</v>
      </c>
      <c r="E15" s="5" t="s">
        <v>58</v>
      </c>
      <c r="K15" s="11"/>
    </row>
    <row r="16" spans="1:11" ht="24" customHeight="1" x14ac:dyDescent="0.2">
      <c r="A16" s="9" t="s">
        <v>73</v>
      </c>
      <c r="B16" s="59" t="s">
        <v>74</v>
      </c>
      <c r="C16" s="59">
        <f>'8'!T7</f>
        <v>50</v>
      </c>
      <c r="D16" s="91" t="s">
        <v>78</v>
      </c>
      <c r="E16" s="91" t="s">
        <v>78</v>
      </c>
      <c r="K16" s="11"/>
    </row>
    <row r="17" spans="1:11" ht="25.5" customHeight="1" x14ac:dyDescent="0.2">
      <c r="A17" s="1" t="s">
        <v>52</v>
      </c>
      <c r="B17" s="59">
        <f>'8'!U7</f>
        <v>67</v>
      </c>
      <c r="C17" s="59">
        <f>'8'!V7</f>
        <v>47</v>
      </c>
      <c r="D17" s="48">
        <f t="shared" ref="D17:D18" si="2">C17/B17%</f>
        <v>70.149253731343279</v>
      </c>
      <c r="E17" s="49">
        <f t="shared" ref="E17:E18" si="3">C17-B17</f>
        <v>-20</v>
      </c>
      <c r="K17" s="11"/>
    </row>
    <row r="18" spans="1:11" ht="33.75" customHeight="1" x14ac:dyDescent="0.2">
      <c r="A18" s="1" t="s">
        <v>56</v>
      </c>
      <c r="B18" s="59">
        <f>'8'!X7</f>
        <v>49</v>
      </c>
      <c r="C18" s="59">
        <f>'8'!Y7</f>
        <v>33</v>
      </c>
      <c r="D18" s="48">
        <f t="shared" si="2"/>
        <v>67.34693877551021</v>
      </c>
      <c r="E18" s="49">
        <f t="shared" si="3"/>
        <v>-16</v>
      </c>
      <c r="K18" s="11"/>
    </row>
    <row r="19" spans="1:11" ht="62.25" customHeight="1" x14ac:dyDescent="0.2">
      <c r="A19" s="93" t="s">
        <v>75</v>
      </c>
      <c r="B19" s="93"/>
      <c r="C19" s="93"/>
      <c r="D19" s="93"/>
      <c r="E19" s="93"/>
    </row>
  </sheetData>
  <mergeCells count="12">
    <mergeCell ref="A19:E19"/>
    <mergeCell ref="A1:E1"/>
    <mergeCell ref="A3:A4"/>
    <mergeCell ref="B3:B4"/>
    <mergeCell ref="C3:C4"/>
    <mergeCell ref="D3:E3"/>
    <mergeCell ref="A14:A15"/>
    <mergeCell ref="B14:B15"/>
    <mergeCell ref="C14:C15"/>
    <mergeCell ref="D14:E14"/>
    <mergeCell ref="A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4"/>
  <sheetViews>
    <sheetView tabSelected="1" view="pageBreakPreview" zoomScale="87" zoomScaleNormal="75" zoomScaleSheetLayoutView="87" workbookViewId="0">
      <pane xSplit="1" ySplit="6" topLeftCell="B7" activePane="bottomRight" state="frozen"/>
      <selection activeCell="D8" sqref="D8"/>
      <selection pane="topRight" activeCell="D8" sqref="D8"/>
      <selection pane="bottomLeft" activeCell="D8" sqref="D8"/>
      <selection pane="bottomRight" activeCell="E20" sqref="E20"/>
    </sheetView>
  </sheetViews>
  <sheetFormatPr defaultRowHeight="14.25" x14ac:dyDescent="0.2"/>
  <cols>
    <col min="1" max="1" width="29.140625" style="37" customWidth="1"/>
    <col min="2" max="2" width="9.42578125" style="37" customWidth="1"/>
    <col min="3" max="4" width="8.28515625" style="37" customWidth="1"/>
    <col min="5" max="5" width="9.85546875" style="37" customWidth="1"/>
    <col min="6" max="6" width="10.42578125" style="37" customWidth="1"/>
    <col min="7" max="7" width="7.42578125" style="37" customWidth="1"/>
    <col min="8" max="8" width="9.28515625" style="37" customWidth="1"/>
    <col min="9" max="9" width="10.42578125" style="37" customWidth="1"/>
    <col min="10" max="10" width="9" style="37" customWidth="1"/>
    <col min="11" max="11" width="9.42578125" style="37" customWidth="1"/>
    <col min="12" max="12" width="9" style="37" customWidth="1"/>
    <col min="13" max="13" width="10.28515625" style="37" customWidth="1"/>
    <col min="14" max="14" width="8.5703125" style="37" customWidth="1"/>
    <col min="15" max="15" width="7.140625" style="37" customWidth="1"/>
    <col min="16" max="16" width="8.140625" style="37" customWidth="1"/>
    <col min="17" max="17" width="7.5703125" style="37" customWidth="1"/>
    <col min="18" max="18" width="8" style="37" customWidth="1"/>
    <col min="19" max="19" width="8.140625" style="37" customWidth="1"/>
    <col min="20" max="20" width="13.28515625" style="37" customWidth="1"/>
    <col min="21" max="21" width="8.28515625" style="37" customWidth="1"/>
    <col min="22" max="22" width="7.28515625" style="37" customWidth="1"/>
    <col min="23" max="23" width="8.28515625" style="37" customWidth="1"/>
    <col min="24" max="24" width="8" style="37" customWidth="1"/>
    <col min="25" max="25" width="7.85546875" style="37" customWidth="1"/>
    <col min="26" max="16384" width="9.140625" style="37"/>
  </cols>
  <sheetData>
    <row r="1" spans="1:30" s="22" customFormat="1" ht="55.5" customHeight="1" x14ac:dyDescent="0.35">
      <c r="B1" s="121" t="s">
        <v>93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1"/>
      <c r="O1" s="21"/>
      <c r="P1" s="21"/>
      <c r="Q1" s="21"/>
      <c r="R1" s="21"/>
      <c r="S1" s="21"/>
      <c r="T1" s="21"/>
      <c r="U1" s="21"/>
      <c r="V1" s="113"/>
      <c r="W1" s="113"/>
      <c r="X1" s="41"/>
      <c r="Z1" s="47" t="s">
        <v>12</v>
      </c>
    </row>
    <row r="2" spans="1:30" s="25" customFormat="1" ht="13.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V2" s="108"/>
      <c r="W2" s="108"/>
      <c r="X2" s="117" t="s">
        <v>5</v>
      </c>
      <c r="Y2" s="117"/>
    </row>
    <row r="3" spans="1:30" s="26" customFormat="1" ht="63.75" customHeight="1" x14ac:dyDescent="0.25">
      <c r="A3" s="109"/>
      <c r="B3" s="110" t="s">
        <v>18</v>
      </c>
      <c r="C3" s="110"/>
      <c r="D3" s="110"/>
      <c r="E3" s="110" t="s">
        <v>19</v>
      </c>
      <c r="F3" s="110"/>
      <c r="G3" s="110"/>
      <c r="H3" s="110" t="s">
        <v>59</v>
      </c>
      <c r="I3" s="110"/>
      <c r="J3" s="110"/>
      <c r="K3" s="110" t="s">
        <v>7</v>
      </c>
      <c r="L3" s="110"/>
      <c r="M3" s="110"/>
      <c r="N3" s="110" t="s">
        <v>8</v>
      </c>
      <c r="O3" s="110"/>
      <c r="P3" s="110"/>
      <c r="Q3" s="114" t="s">
        <v>6</v>
      </c>
      <c r="R3" s="115"/>
      <c r="S3" s="116"/>
      <c r="T3" s="90" t="s">
        <v>76</v>
      </c>
      <c r="U3" s="110" t="s">
        <v>9</v>
      </c>
      <c r="V3" s="110"/>
      <c r="W3" s="110"/>
      <c r="X3" s="110" t="s">
        <v>10</v>
      </c>
      <c r="Y3" s="110"/>
      <c r="Z3" s="110"/>
    </row>
    <row r="4" spans="1:30" s="27" customFormat="1" ht="14.25" customHeight="1" x14ac:dyDescent="0.25">
      <c r="A4" s="109"/>
      <c r="B4" s="111" t="s">
        <v>13</v>
      </c>
      <c r="C4" s="111" t="s">
        <v>24</v>
      </c>
      <c r="D4" s="112" t="s">
        <v>2</v>
      </c>
      <c r="E4" s="111" t="s">
        <v>13</v>
      </c>
      <c r="F4" s="111" t="s">
        <v>24</v>
      </c>
      <c r="G4" s="112" t="s">
        <v>2</v>
      </c>
      <c r="H4" s="111" t="s">
        <v>13</v>
      </c>
      <c r="I4" s="111" t="s">
        <v>24</v>
      </c>
      <c r="J4" s="112" t="s">
        <v>2</v>
      </c>
      <c r="K4" s="111" t="s">
        <v>13</v>
      </c>
      <c r="L4" s="111" t="s">
        <v>24</v>
      </c>
      <c r="M4" s="112" t="s">
        <v>2</v>
      </c>
      <c r="N4" s="111" t="s">
        <v>13</v>
      </c>
      <c r="O4" s="111" t="s">
        <v>24</v>
      </c>
      <c r="P4" s="112" t="s">
        <v>2</v>
      </c>
      <c r="Q4" s="111" t="s">
        <v>13</v>
      </c>
      <c r="R4" s="111" t="s">
        <v>24</v>
      </c>
      <c r="S4" s="112" t="s">
        <v>2</v>
      </c>
      <c r="T4" s="111" t="s">
        <v>24</v>
      </c>
      <c r="U4" s="111" t="s">
        <v>13</v>
      </c>
      <c r="V4" s="111" t="s">
        <v>24</v>
      </c>
      <c r="W4" s="112" t="s">
        <v>2</v>
      </c>
      <c r="X4" s="111" t="s">
        <v>13</v>
      </c>
      <c r="Y4" s="111" t="s">
        <v>24</v>
      </c>
      <c r="Z4" s="112" t="s">
        <v>2</v>
      </c>
    </row>
    <row r="5" spans="1:30" s="27" customFormat="1" ht="6" customHeight="1" x14ac:dyDescent="0.25">
      <c r="A5" s="109"/>
      <c r="B5" s="111"/>
      <c r="C5" s="111"/>
      <c r="D5" s="112"/>
      <c r="E5" s="111"/>
      <c r="F5" s="111"/>
      <c r="G5" s="112"/>
      <c r="H5" s="111"/>
      <c r="I5" s="111"/>
      <c r="J5" s="112"/>
      <c r="K5" s="111"/>
      <c r="L5" s="111"/>
      <c r="M5" s="112"/>
      <c r="N5" s="111"/>
      <c r="O5" s="111"/>
      <c r="P5" s="112"/>
      <c r="Q5" s="111"/>
      <c r="R5" s="111"/>
      <c r="S5" s="112"/>
      <c r="T5" s="111"/>
      <c r="U5" s="111"/>
      <c r="V5" s="111"/>
      <c r="W5" s="112"/>
      <c r="X5" s="111"/>
      <c r="Y5" s="111"/>
      <c r="Z5" s="112"/>
    </row>
    <row r="6" spans="1:30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20</v>
      </c>
      <c r="U6" s="43">
        <v>22</v>
      </c>
      <c r="V6" s="43">
        <v>23</v>
      </c>
      <c r="W6" s="43">
        <v>24</v>
      </c>
      <c r="X6" s="43">
        <v>25</v>
      </c>
      <c r="Y6" s="43">
        <v>26</v>
      </c>
      <c r="Z6" s="43">
        <v>27</v>
      </c>
    </row>
    <row r="7" spans="1:30" s="30" customFormat="1" ht="18" customHeight="1" x14ac:dyDescent="0.25">
      <c r="A7" s="50" t="s">
        <v>25</v>
      </c>
      <c r="B7" s="88">
        <f>SUM(B8:B28)</f>
        <v>253</v>
      </c>
      <c r="C7" s="28">
        <f>SUM(C8:C28)</f>
        <v>249</v>
      </c>
      <c r="D7" s="56">
        <f>IF(B7=0,0,C7/B7)*100</f>
        <v>98.418972332015812</v>
      </c>
      <c r="E7" s="28">
        <f>SUM(E8:E28)</f>
        <v>175</v>
      </c>
      <c r="F7" s="28">
        <f>SUM(F8:F28)</f>
        <v>168</v>
      </c>
      <c r="G7" s="56">
        <f>IF(E7=0,0,F7/E7)*100</f>
        <v>96</v>
      </c>
      <c r="H7" s="88">
        <f>SUM(H8:H28)</f>
        <v>55</v>
      </c>
      <c r="I7" s="28">
        <f>SUM(I8:I28)</f>
        <v>48</v>
      </c>
      <c r="J7" s="56">
        <f>IF(H7=0,0,I7/H7)*100</f>
        <v>87.272727272727266</v>
      </c>
      <c r="K7" s="28">
        <f>SUM(K8:K28)</f>
        <v>7</v>
      </c>
      <c r="L7" s="28">
        <f>SUM(L8:L28)</f>
        <v>6</v>
      </c>
      <c r="M7" s="56">
        <f>IF(K7=0,0,L7/K7)*100</f>
        <v>85.714285714285708</v>
      </c>
      <c r="N7" s="28">
        <f>SUM(N8:N28)</f>
        <v>5</v>
      </c>
      <c r="O7" s="28">
        <f>SUM(O8:O28)</f>
        <v>5</v>
      </c>
      <c r="P7" s="56">
        <f>IF(N7=0,0,O7/N7)*100</f>
        <v>100</v>
      </c>
      <c r="Q7" s="28">
        <f>SUM(Q8:Q28)</f>
        <v>148</v>
      </c>
      <c r="R7" s="28">
        <f>SUM(R8:R28)</f>
        <v>140</v>
      </c>
      <c r="S7" s="56">
        <f>IF(Q7=0,0,R7/Q7)*100</f>
        <v>94.594594594594597</v>
      </c>
      <c r="T7" s="28">
        <f>SUM(T8:T28)</f>
        <v>50</v>
      </c>
      <c r="U7" s="28">
        <f>SUM(U8:U28)</f>
        <v>67</v>
      </c>
      <c r="V7" s="28">
        <f>SUM(V8:V28)</f>
        <v>47</v>
      </c>
      <c r="W7" s="56">
        <f>IF(U7=0,0,V7/U7)*100</f>
        <v>70.149253731343293</v>
      </c>
      <c r="X7" s="28">
        <f>SUM(X8:X28)</f>
        <v>49</v>
      </c>
      <c r="Y7" s="28">
        <f>SUM(Y8:Y28)</f>
        <v>33</v>
      </c>
      <c r="Z7" s="56">
        <f>IF(X7=0,0,Y7/X7)*100</f>
        <v>67.346938775510196</v>
      </c>
      <c r="AA7" s="29"/>
      <c r="AD7" s="33"/>
    </row>
    <row r="8" spans="1:30" s="33" customFormat="1" ht="18" customHeight="1" x14ac:dyDescent="0.25">
      <c r="A8" s="51" t="s">
        <v>26</v>
      </c>
      <c r="B8" s="60">
        <v>3</v>
      </c>
      <c r="C8" s="31">
        <f>[12]VPO7!$L9+[12]VPO7!$J9-[12]VPO7!$K9+[13]VPO1!$B10</f>
        <v>8</v>
      </c>
      <c r="D8" s="57">
        <f t="shared" ref="D8:D28" si="0">IF(B8=0,0,C8/B8)*100</f>
        <v>266.66666666666663</v>
      </c>
      <c r="E8" s="60">
        <v>3</v>
      </c>
      <c r="F8" s="31">
        <f>[13]VPO1!$B10</f>
        <v>7</v>
      </c>
      <c r="G8" s="57">
        <f t="shared" ref="G8:G28" si="1">IF(E8=0,0,F8/E8)*100</f>
        <v>233.33333333333334</v>
      </c>
      <c r="H8" s="60">
        <v>0</v>
      </c>
      <c r="I8" s="31">
        <f>[13]VPO1!$E10+[12]VPO7!$D9</f>
        <v>0</v>
      </c>
      <c r="J8" s="57">
        <f t="shared" ref="J8:J28" si="2">IF(H8=0,0,I8/H8)*100</f>
        <v>0</v>
      </c>
      <c r="K8" s="60">
        <v>0</v>
      </c>
      <c r="L8" s="31">
        <f>[13]VPO1!$N10</f>
        <v>0</v>
      </c>
      <c r="M8" s="57">
        <f t="shared" ref="M8:M28" si="3">IF(K8=0,0,L8/K8)*100</f>
        <v>0</v>
      </c>
      <c r="N8" s="60">
        <v>0</v>
      </c>
      <c r="O8" s="31">
        <f>[13]VPO1!$R10+[13]VPO1!$S10+[12]VPO7!$G9</f>
        <v>0</v>
      </c>
      <c r="P8" s="57">
        <f t="shared" ref="P8:P28" si="4">IF(N8=0,0,O8/N8)*100</f>
        <v>0</v>
      </c>
      <c r="Q8" s="31">
        <v>3</v>
      </c>
      <c r="R8" s="46">
        <f>'[7]1'!$L11</f>
        <v>7</v>
      </c>
      <c r="S8" s="57">
        <f t="shared" ref="S8:S28" si="5">IF(Q8=0,0,R8/Q8)*100</f>
        <v>233.33333333333334</v>
      </c>
      <c r="T8" s="46">
        <f>[12]VPO7!$L9+[13]VPO1!$T10</f>
        <v>1</v>
      </c>
      <c r="U8" s="31">
        <v>3</v>
      </c>
      <c r="V8" s="46">
        <f>[13]VPO1!$T10</f>
        <v>1</v>
      </c>
      <c r="W8" s="57">
        <f t="shared" ref="W8:W28" si="6">IF(U8=0,0,V8/U8)*100</f>
        <v>33.333333333333329</v>
      </c>
      <c r="X8" s="31">
        <v>2</v>
      </c>
      <c r="Y8" s="46">
        <f>[13]VPO1!$U10</f>
        <v>1</v>
      </c>
      <c r="Z8" s="57">
        <f t="shared" ref="Z8:Z28" si="7">IF(X8=0,0,Y8/X8)*100</f>
        <v>50</v>
      </c>
      <c r="AA8" s="29"/>
      <c r="AB8" s="32"/>
    </row>
    <row r="9" spans="1:30" s="34" customFormat="1" ht="18" customHeight="1" x14ac:dyDescent="0.25">
      <c r="A9" s="52" t="s">
        <v>27</v>
      </c>
      <c r="B9" s="60">
        <v>7</v>
      </c>
      <c r="C9" s="85">
        <f>[12]VPO7!$L10+[12]VPO7!$J10-[12]VPO7!$K10+[13]VPO1!$B11</f>
        <v>3</v>
      </c>
      <c r="D9" s="57">
        <f t="shared" si="0"/>
        <v>42.857142857142854</v>
      </c>
      <c r="E9" s="60">
        <v>5</v>
      </c>
      <c r="F9" s="85">
        <f>[13]VPO1!$B11</f>
        <v>1</v>
      </c>
      <c r="G9" s="57">
        <f t="shared" si="1"/>
        <v>20</v>
      </c>
      <c r="H9" s="60">
        <v>0</v>
      </c>
      <c r="I9" s="85">
        <f>[13]VPO1!$E11+[12]VPO7!$D10</f>
        <v>0</v>
      </c>
      <c r="J9" s="57">
        <f t="shared" si="2"/>
        <v>0</v>
      </c>
      <c r="K9" s="60">
        <v>0</v>
      </c>
      <c r="L9" s="85">
        <f>[13]VPO1!$N11</f>
        <v>0</v>
      </c>
      <c r="M9" s="57">
        <f t="shared" si="3"/>
        <v>0</v>
      </c>
      <c r="N9" s="60">
        <v>0</v>
      </c>
      <c r="O9" s="85">
        <f>[13]VPO1!$R11+[13]VPO1!$S11+[12]VPO7!$G10</f>
        <v>0</v>
      </c>
      <c r="P9" s="57">
        <f t="shared" si="4"/>
        <v>0</v>
      </c>
      <c r="Q9" s="31">
        <v>4</v>
      </c>
      <c r="R9" s="46">
        <f>'[7]1'!$L12</f>
        <v>1</v>
      </c>
      <c r="S9" s="57">
        <f t="shared" si="5"/>
        <v>25</v>
      </c>
      <c r="T9" s="46">
        <f>[12]VPO7!$L10+[13]VPO1!$T11</f>
        <v>0</v>
      </c>
      <c r="U9" s="31">
        <v>1</v>
      </c>
      <c r="V9" s="46">
        <f>[13]VPO1!$T11</f>
        <v>0</v>
      </c>
      <c r="W9" s="57">
        <f t="shared" si="6"/>
        <v>0</v>
      </c>
      <c r="X9" s="31">
        <v>1</v>
      </c>
      <c r="Y9" s="46">
        <f>[13]VPO1!$U11</f>
        <v>0</v>
      </c>
      <c r="Z9" s="57">
        <f t="shared" si="7"/>
        <v>0</v>
      </c>
      <c r="AA9" s="29"/>
      <c r="AB9" s="32"/>
    </row>
    <row r="10" spans="1:30" s="33" customFormat="1" ht="18" customHeight="1" x14ac:dyDescent="0.25">
      <c r="A10" s="52" t="s">
        <v>28</v>
      </c>
      <c r="B10" s="60">
        <v>2</v>
      </c>
      <c r="C10" s="85">
        <f>[12]VPO7!$L11+[12]VPO7!$J11-[12]VPO7!$K11+[13]VPO1!$B12</f>
        <v>4</v>
      </c>
      <c r="D10" s="57">
        <f t="shared" si="0"/>
        <v>200</v>
      </c>
      <c r="E10" s="60">
        <v>1</v>
      </c>
      <c r="F10" s="85">
        <f>[13]VPO1!$B12</f>
        <v>3</v>
      </c>
      <c r="G10" s="57">
        <f t="shared" si="1"/>
        <v>300</v>
      </c>
      <c r="H10" s="60">
        <v>1</v>
      </c>
      <c r="I10" s="85">
        <f>[13]VPO1!$E12+[12]VPO7!$D11</f>
        <v>2</v>
      </c>
      <c r="J10" s="57">
        <f t="shared" si="2"/>
        <v>200</v>
      </c>
      <c r="K10" s="60">
        <v>0</v>
      </c>
      <c r="L10" s="85">
        <f>[13]VPO1!$N12</f>
        <v>0</v>
      </c>
      <c r="M10" s="57">
        <f t="shared" si="3"/>
        <v>0</v>
      </c>
      <c r="N10" s="60">
        <v>0</v>
      </c>
      <c r="O10" s="85">
        <f>[13]VPO1!$R12+[13]VPO1!$S12+[12]VPO7!$G11</f>
        <v>0</v>
      </c>
      <c r="P10" s="57">
        <f t="shared" si="4"/>
        <v>0</v>
      </c>
      <c r="Q10" s="31">
        <v>1</v>
      </c>
      <c r="R10" s="46">
        <f>'[7]1'!$L13</f>
        <v>3</v>
      </c>
      <c r="S10" s="57">
        <f t="shared" si="5"/>
        <v>300</v>
      </c>
      <c r="T10" s="46">
        <f>[12]VPO7!$L11+[13]VPO1!$T12</f>
        <v>1</v>
      </c>
      <c r="U10" s="31">
        <v>0</v>
      </c>
      <c r="V10" s="46">
        <f>[13]VPO1!$T12</f>
        <v>1</v>
      </c>
      <c r="W10" s="57">
        <f t="shared" si="6"/>
        <v>0</v>
      </c>
      <c r="X10" s="31">
        <v>0</v>
      </c>
      <c r="Y10" s="46">
        <f>[13]VPO1!$U12</f>
        <v>1</v>
      </c>
      <c r="Z10" s="57">
        <f t="shared" si="7"/>
        <v>0</v>
      </c>
      <c r="AA10" s="29"/>
      <c r="AB10" s="32"/>
    </row>
    <row r="11" spans="1:30" s="33" customFormat="1" ht="18" customHeight="1" x14ac:dyDescent="0.25">
      <c r="A11" s="52" t="s">
        <v>29</v>
      </c>
      <c r="B11" s="60">
        <v>7</v>
      </c>
      <c r="C11" s="85">
        <f>[12]VPO7!$L12+[12]VPO7!$J12-[12]VPO7!$K12+[13]VPO1!$B13</f>
        <v>5</v>
      </c>
      <c r="D11" s="57">
        <f t="shared" si="0"/>
        <v>71.428571428571431</v>
      </c>
      <c r="E11" s="60">
        <v>6</v>
      </c>
      <c r="F11" s="85">
        <f>[13]VPO1!$B13</f>
        <v>4</v>
      </c>
      <c r="G11" s="57">
        <f t="shared" si="1"/>
        <v>66.666666666666657</v>
      </c>
      <c r="H11" s="60">
        <v>1</v>
      </c>
      <c r="I11" s="85">
        <f>[13]VPO1!$E13+[12]VPO7!$D12</f>
        <v>0</v>
      </c>
      <c r="J11" s="57">
        <f t="shared" si="2"/>
        <v>0</v>
      </c>
      <c r="K11" s="60">
        <v>0</v>
      </c>
      <c r="L11" s="85">
        <f>[13]VPO1!$N13</f>
        <v>0</v>
      </c>
      <c r="M11" s="57">
        <f t="shared" si="3"/>
        <v>0</v>
      </c>
      <c r="N11" s="60">
        <v>0</v>
      </c>
      <c r="O11" s="85">
        <f>[13]VPO1!$R13+[13]VPO1!$S13+[12]VPO7!$G12</f>
        <v>0</v>
      </c>
      <c r="P11" s="57">
        <f t="shared" si="4"/>
        <v>0</v>
      </c>
      <c r="Q11" s="31">
        <v>6</v>
      </c>
      <c r="R11" s="46">
        <f>'[7]1'!$L14</f>
        <v>3</v>
      </c>
      <c r="S11" s="57">
        <f t="shared" si="5"/>
        <v>50</v>
      </c>
      <c r="T11" s="46">
        <f>[12]VPO7!$L12+[13]VPO1!$T13</f>
        <v>2</v>
      </c>
      <c r="U11" s="31">
        <v>2</v>
      </c>
      <c r="V11" s="46">
        <f>[13]VPO1!$T13</f>
        <v>2</v>
      </c>
      <c r="W11" s="57">
        <f t="shared" si="6"/>
        <v>100</v>
      </c>
      <c r="X11" s="31">
        <v>2</v>
      </c>
      <c r="Y11" s="46">
        <f>[13]VPO1!$U13</f>
        <v>0</v>
      </c>
      <c r="Z11" s="57">
        <f t="shared" si="7"/>
        <v>0</v>
      </c>
      <c r="AA11" s="29"/>
      <c r="AB11" s="32"/>
    </row>
    <row r="12" spans="1:30" s="33" customFormat="1" ht="18" customHeight="1" x14ac:dyDescent="0.25">
      <c r="A12" s="52" t="s">
        <v>30</v>
      </c>
      <c r="B12" s="60">
        <v>7</v>
      </c>
      <c r="C12" s="85">
        <f>[12]VPO7!$L13+[12]VPO7!$J13-[12]VPO7!$K13+[13]VPO1!$B14</f>
        <v>7</v>
      </c>
      <c r="D12" s="57">
        <f t="shared" si="0"/>
        <v>100</v>
      </c>
      <c r="E12" s="60">
        <v>6</v>
      </c>
      <c r="F12" s="85">
        <f>[13]VPO1!$B14</f>
        <v>6</v>
      </c>
      <c r="G12" s="57">
        <f t="shared" si="1"/>
        <v>100</v>
      </c>
      <c r="H12" s="60">
        <v>1</v>
      </c>
      <c r="I12" s="85">
        <f>[13]VPO1!$E14+[12]VPO7!$D13</f>
        <v>1</v>
      </c>
      <c r="J12" s="57">
        <f t="shared" si="2"/>
        <v>100</v>
      </c>
      <c r="K12" s="60">
        <v>0</v>
      </c>
      <c r="L12" s="85">
        <f>[13]VPO1!$N14</f>
        <v>0</v>
      </c>
      <c r="M12" s="57">
        <f t="shared" si="3"/>
        <v>0</v>
      </c>
      <c r="N12" s="60">
        <v>1</v>
      </c>
      <c r="O12" s="85">
        <f>[13]VPO1!$R14+[13]VPO1!$S14+[12]VPO7!$G13</f>
        <v>1</v>
      </c>
      <c r="P12" s="57">
        <f t="shared" si="4"/>
        <v>100</v>
      </c>
      <c r="Q12" s="31">
        <v>6</v>
      </c>
      <c r="R12" s="46">
        <f>'[7]1'!$L15</f>
        <v>6</v>
      </c>
      <c r="S12" s="57">
        <f t="shared" si="5"/>
        <v>100</v>
      </c>
      <c r="T12" s="46">
        <f>[12]VPO7!$L13+[13]VPO1!$T14</f>
        <v>2</v>
      </c>
      <c r="U12" s="31">
        <v>3</v>
      </c>
      <c r="V12" s="46">
        <f>[13]VPO1!$T14</f>
        <v>2</v>
      </c>
      <c r="W12" s="57">
        <f t="shared" si="6"/>
        <v>66.666666666666657</v>
      </c>
      <c r="X12" s="31">
        <v>3</v>
      </c>
      <c r="Y12" s="46">
        <f>[13]VPO1!$U14</f>
        <v>1</v>
      </c>
      <c r="Z12" s="57">
        <f t="shared" si="7"/>
        <v>33.333333333333329</v>
      </c>
      <c r="AA12" s="29"/>
      <c r="AB12" s="32"/>
    </row>
    <row r="13" spans="1:30" s="33" customFormat="1" ht="18" customHeight="1" x14ac:dyDescent="0.25">
      <c r="A13" s="52" t="s">
        <v>31</v>
      </c>
      <c r="B13" s="60">
        <v>5</v>
      </c>
      <c r="C13" s="85">
        <f>[12]VPO7!$L14+[12]VPO7!$J14-[12]VPO7!$K14+[13]VPO1!$B15</f>
        <v>6</v>
      </c>
      <c r="D13" s="57">
        <f t="shared" si="0"/>
        <v>120</v>
      </c>
      <c r="E13" s="60">
        <v>5</v>
      </c>
      <c r="F13" s="85">
        <f>[13]VPO1!$B15</f>
        <v>6</v>
      </c>
      <c r="G13" s="57">
        <f t="shared" si="1"/>
        <v>120</v>
      </c>
      <c r="H13" s="60">
        <v>3</v>
      </c>
      <c r="I13" s="85">
        <f>[13]VPO1!$E15+[12]VPO7!$D14</f>
        <v>0</v>
      </c>
      <c r="J13" s="57">
        <f t="shared" si="2"/>
        <v>0</v>
      </c>
      <c r="K13" s="60">
        <v>0</v>
      </c>
      <c r="L13" s="85">
        <f>[13]VPO1!$N15</f>
        <v>0</v>
      </c>
      <c r="M13" s="57">
        <f t="shared" si="3"/>
        <v>0</v>
      </c>
      <c r="N13" s="60">
        <v>0</v>
      </c>
      <c r="O13" s="85">
        <f>[13]VPO1!$R15+[13]VPO1!$S15+[12]VPO7!$G14</f>
        <v>0</v>
      </c>
      <c r="P13" s="57">
        <f t="shared" si="4"/>
        <v>0</v>
      </c>
      <c r="Q13" s="31">
        <v>5</v>
      </c>
      <c r="R13" s="46">
        <f>'[7]1'!$L16</f>
        <v>6</v>
      </c>
      <c r="S13" s="57">
        <f t="shared" si="5"/>
        <v>120</v>
      </c>
      <c r="T13" s="46">
        <f>[12]VPO7!$L14+[13]VPO1!$T15</f>
        <v>3</v>
      </c>
      <c r="U13" s="31">
        <v>0</v>
      </c>
      <c r="V13" s="46">
        <f>[13]VPO1!$T15</f>
        <v>3</v>
      </c>
      <c r="W13" s="57">
        <f t="shared" si="6"/>
        <v>0</v>
      </c>
      <c r="X13" s="31">
        <v>0</v>
      </c>
      <c r="Y13" s="46">
        <f>[13]VPO1!$U15</f>
        <v>1</v>
      </c>
      <c r="Z13" s="57">
        <f t="shared" si="7"/>
        <v>0</v>
      </c>
      <c r="AA13" s="29"/>
      <c r="AB13" s="32"/>
    </row>
    <row r="14" spans="1:30" s="33" customFormat="1" ht="18" customHeight="1" x14ac:dyDescent="0.25">
      <c r="A14" s="52" t="s">
        <v>32</v>
      </c>
      <c r="B14" s="60">
        <v>6</v>
      </c>
      <c r="C14" s="85">
        <f>[12]VPO7!$L15+[12]VPO7!$J15-[12]VPO7!$K15+[13]VPO1!$B16</f>
        <v>5</v>
      </c>
      <c r="D14" s="57">
        <f t="shared" si="0"/>
        <v>83.333333333333343</v>
      </c>
      <c r="E14" s="60">
        <v>4</v>
      </c>
      <c r="F14" s="85">
        <f>[13]VPO1!$B16</f>
        <v>4</v>
      </c>
      <c r="G14" s="57">
        <f t="shared" si="1"/>
        <v>100</v>
      </c>
      <c r="H14" s="60">
        <v>2</v>
      </c>
      <c r="I14" s="85">
        <f>[13]VPO1!$E16+[12]VPO7!$D15</f>
        <v>0</v>
      </c>
      <c r="J14" s="57">
        <f t="shared" si="2"/>
        <v>0</v>
      </c>
      <c r="K14" s="60">
        <v>0</v>
      </c>
      <c r="L14" s="85">
        <f>[13]VPO1!$N16</f>
        <v>0</v>
      </c>
      <c r="M14" s="57">
        <f t="shared" si="3"/>
        <v>0</v>
      </c>
      <c r="N14" s="60">
        <v>1</v>
      </c>
      <c r="O14" s="85">
        <f>[13]VPO1!$R16+[13]VPO1!$S16+[12]VPO7!$G15</f>
        <v>0</v>
      </c>
      <c r="P14" s="57">
        <f t="shared" si="4"/>
        <v>0</v>
      </c>
      <c r="Q14" s="31">
        <v>3</v>
      </c>
      <c r="R14" s="46">
        <f>'[7]1'!$L17</f>
        <v>4</v>
      </c>
      <c r="S14" s="57">
        <f t="shared" si="5"/>
        <v>133.33333333333331</v>
      </c>
      <c r="T14" s="46">
        <f>[12]VPO7!$L15+[13]VPO1!$T16</f>
        <v>1</v>
      </c>
      <c r="U14" s="31">
        <v>1</v>
      </c>
      <c r="V14" s="46">
        <f>[13]VPO1!$T16</f>
        <v>1</v>
      </c>
      <c r="W14" s="57">
        <f t="shared" si="6"/>
        <v>100</v>
      </c>
      <c r="X14" s="31">
        <v>0</v>
      </c>
      <c r="Y14" s="46">
        <f>[13]VPO1!$U16</f>
        <v>1</v>
      </c>
      <c r="Z14" s="57">
        <f t="shared" si="7"/>
        <v>0</v>
      </c>
      <c r="AA14" s="29"/>
      <c r="AB14" s="32"/>
    </row>
    <row r="15" spans="1:30" s="33" customFormat="1" ht="18" customHeight="1" x14ac:dyDescent="0.25">
      <c r="A15" s="52" t="s">
        <v>33</v>
      </c>
      <c r="B15" s="60">
        <v>5</v>
      </c>
      <c r="C15" s="85">
        <f>[12]VPO7!$L16+[12]VPO7!$J16-[12]VPO7!$K16+[13]VPO1!$B17</f>
        <v>2</v>
      </c>
      <c r="D15" s="57">
        <f t="shared" si="0"/>
        <v>40</v>
      </c>
      <c r="E15" s="60">
        <v>5</v>
      </c>
      <c r="F15" s="85">
        <f>[13]VPO1!$B17</f>
        <v>2</v>
      </c>
      <c r="G15" s="57">
        <f t="shared" si="1"/>
        <v>40</v>
      </c>
      <c r="H15" s="60">
        <v>2</v>
      </c>
      <c r="I15" s="85">
        <f>[13]VPO1!$E17+[12]VPO7!$D16</f>
        <v>2</v>
      </c>
      <c r="J15" s="57">
        <f t="shared" si="2"/>
        <v>100</v>
      </c>
      <c r="K15" s="60">
        <v>1</v>
      </c>
      <c r="L15" s="85">
        <f>[13]VPO1!$N17</f>
        <v>0</v>
      </c>
      <c r="M15" s="57">
        <f t="shared" si="3"/>
        <v>0</v>
      </c>
      <c r="N15" s="60">
        <v>0</v>
      </c>
      <c r="O15" s="85">
        <f>[13]VPO1!$R17+[13]VPO1!$S17+[12]VPO7!$G16</f>
        <v>0</v>
      </c>
      <c r="P15" s="57">
        <f t="shared" si="4"/>
        <v>0</v>
      </c>
      <c r="Q15" s="31">
        <v>4</v>
      </c>
      <c r="R15" s="46">
        <f>'[7]1'!$L18</f>
        <v>2</v>
      </c>
      <c r="S15" s="57">
        <f t="shared" si="5"/>
        <v>50</v>
      </c>
      <c r="T15" s="46">
        <f>[12]VPO7!$L16+[13]VPO1!$T17</f>
        <v>0</v>
      </c>
      <c r="U15" s="31">
        <v>1</v>
      </c>
      <c r="V15" s="46">
        <f>[13]VPO1!$T17</f>
        <v>0</v>
      </c>
      <c r="W15" s="57">
        <f t="shared" si="6"/>
        <v>0</v>
      </c>
      <c r="X15" s="31">
        <v>1</v>
      </c>
      <c r="Y15" s="46">
        <f>[13]VPO1!$U17</f>
        <v>0</v>
      </c>
      <c r="Z15" s="57">
        <f t="shared" si="7"/>
        <v>0</v>
      </c>
      <c r="AA15" s="29"/>
      <c r="AB15" s="32"/>
    </row>
    <row r="16" spans="1:30" s="33" customFormat="1" ht="18" customHeight="1" x14ac:dyDescent="0.25">
      <c r="A16" s="52" t="s">
        <v>34</v>
      </c>
      <c r="B16" s="60">
        <v>5</v>
      </c>
      <c r="C16" s="85">
        <f>[12]VPO7!$L17+[12]VPO7!$J17-[12]VPO7!$K17+[13]VPO1!$B18</f>
        <v>4</v>
      </c>
      <c r="D16" s="57">
        <f t="shared" si="0"/>
        <v>80</v>
      </c>
      <c r="E16" s="60">
        <v>4</v>
      </c>
      <c r="F16" s="85">
        <f>[13]VPO1!$B18</f>
        <v>3</v>
      </c>
      <c r="G16" s="57">
        <f t="shared" si="1"/>
        <v>75</v>
      </c>
      <c r="H16" s="60">
        <v>0</v>
      </c>
      <c r="I16" s="85">
        <f>[13]VPO1!$E18+[12]VPO7!$D17</f>
        <v>1</v>
      </c>
      <c r="J16" s="57">
        <f t="shared" si="2"/>
        <v>0</v>
      </c>
      <c r="K16" s="60">
        <v>0</v>
      </c>
      <c r="L16" s="85">
        <f>[13]VPO1!$N18</f>
        <v>0</v>
      </c>
      <c r="M16" s="57">
        <f t="shared" si="3"/>
        <v>0</v>
      </c>
      <c r="N16" s="60">
        <v>0</v>
      </c>
      <c r="O16" s="85">
        <f>[13]VPO1!$R18+[13]VPO1!$S18+[12]VPO7!$G17</f>
        <v>0</v>
      </c>
      <c r="P16" s="57">
        <f t="shared" si="4"/>
        <v>0</v>
      </c>
      <c r="Q16" s="31">
        <v>4</v>
      </c>
      <c r="R16" s="46">
        <f>'[7]1'!$L19</f>
        <v>3</v>
      </c>
      <c r="S16" s="57">
        <f t="shared" si="5"/>
        <v>75</v>
      </c>
      <c r="T16" s="46">
        <f>[12]VPO7!$L17+[13]VPO1!$T18</f>
        <v>0</v>
      </c>
      <c r="U16" s="31">
        <v>1</v>
      </c>
      <c r="V16" s="46">
        <f>[13]VPO1!$T18</f>
        <v>0</v>
      </c>
      <c r="W16" s="57">
        <f t="shared" si="6"/>
        <v>0</v>
      </c>
      <c r="X16" s="31">
        <v>1</v>
      </c>
      <c r="Y16" s="46">
        <f>[13]VPO1!$U18</f>
        <v>0</v>
      </c>
      <c r="Z16" s="57">
        <f t="shared" si="7"/>
        <v>0</v>
      </c>
      <c r="AA16" s="29"/>
      <c r="AB16" s="32"/>
    </row>
    <row r="17" spans="1:28" s="33" customFormat="1" ht="18" customHeight="1" x14ac:dyDescent="0.25">
      <c r="A17" s="52" t="s">
        <v>35</v>
      </c>
      <c r="B17" s="60">
        <v>4</v>
      </c>
      <c r="C17" s="85">
        <f>[12]VPO7!$L18+[12]VPO7!$J18-[12]VPO7!$K18+[13]VPO1!$B19</f>
        <v>4</v>
      </c>
      <c r="D17" s="57">
        <f t="shared" si="0"/>
        <v>100</v>
      </c>
      <c r="E17" s="60">
        <v>3</v>
      </c>
      <c r="F17" s="85">
        <f>[13]VPO1!$B19</f>
        <v>4</v>
      </c>
      <c r="G17" s="57">
        <f t="shared" si="1"/>
        <v>133.33333333333331</v>
      </c>
      <c r="H17" s="60">
        <v>3</v>
      </c>
      <c r="I17" s="85">
        <f>[13]VPO1!$E19+[12]VPO7!$D18</f>
        <v>2</v>
      </c>
      <c r="J17" s="57">
        <f t="shared" si="2"/>
        <v>66.666666666666657</v>
      </c>
      <c r="K17" s="60">
        <v>0</v>
      </c>
      <c r="L17" s="85">
        <f>[13]VPO1!$N19</f>
        <v>0</v>
      </c>
      <c r="M17" s="57">
        <f t="shared" si="3"/>
        <v>0</v>
      </c>
      <c r="N17" s="60">
        <v>0</v>
      </c>
      <c r="O17" s="85">
        <f>[13]VPO1!$R19+[13]VPO1!$S19+[12]VPO7!$G18</f>
        <v>0</v>
      </c>
      <c r="P17" s="57">
        <f t="shared" si="4"/>
        <v>0</v>
      </c>
      <c r="Q17" s="31">
        <v>3</v>
      </c>
      <c r="R17" s="46">
        <f>'[7]1'!$L20</f>
        <v>4</v>
      </c>
      <c r="S17" s="57">
        <f t="shared" si="5"/>
        <v>133.33333333333331</v>
      </c>
      <c r="T17" s="46">
        <f>[12]VPO7!$L18+[13]VPO1!$T19</f>
        <v>2</v>
      </c>
      <c r="U17" s="31">
        <v>1</v>
      </c>
      <c r="V17" s="46">
        <f>[13]VPO1!$T19</f>
        <v>2</v>
      </c>
      <c r="W17" s="57">
        <f t="shared" si="6"/>
        <v>200</v>
      </c>
      <c r="X17" s="31">
        <v>1</v>
      </c>
      <c r="Y17" s="46">
        <f>[13]VPO1!$U19</f>
        <v>1</v>
      </c>
      <c r="Z17" s="57">
        <f t="shared" si="7"/>
        <v>100</v>
      </c>
      <c r="AA17" s="29"/>
      <c r="AB17" s="32"/>
    </row>
    <row r="18" spans="1:28" s="33" customFormat="1" ht="18" customHeight="1" x14ac:dyDescent="0.25">
      <c r="A18" s="52" t="s">
        <v>36</v>
      </c>
      <c r="B18" s="60">
        <v>2</v>
      </c>
      <c r="C18" s="85">
        <f>[12]VPO7!$L19+[12]VPO7!$J19-[12]VPO7!$K19+[13]VPO1!$B20</f>
        <v>2</v>
      </c>
      <c r="D18" s="57">
        <f t="shared" si="0"/>
        <v>100</v>
      </c>
      <c r="E18" s="60">
        <v>2</v>
      </c>
      <c r="F18" s="85">
        <f>[13]VPO1!$B20</f>
        <v>2</v>
      </c>
      <c r="G18" s="57">
        <f t="shared" si="1"/>
        <v>100</v>
      </c>
      <c r="H18" s="60">
        <v>0</v>
      </c>
      <c r="I18" s="85">
        <f>[13]VPO1!$E20+[12]VPO7!$D19</f>
        <v>0</v>
      </c>
      <c r="J18" s="57">
        <f t="shared" si="2"/>
        <v>0</v>
      </c>
      <c r="K18" s="60">
        <v>0</v>
      </c>
      <c r="L18" s="85">
        <f>[13]VPO1!$N20</f>
        <v>0</v>
      </c>
      <c r="M18" s="57">
        <f t="shared" si="3"/>
        <v>0</v>
      </c>
      <c r="N18" s="60">
        <v>0</v>
      </c>
      <c r="O18" s="85">
        <f>[13]VPO1!$R20+[13]VPO1!$S20+[12]VPO7!$G19</f>
        <v>0</v>
      </c>
      <c r="P18" s="57">
        <f t="shared" si="4"/>
        <v>0</v>
      </c>
      <c r="Q18" s="31">
        <v>2</v>
      </c>
      <c r="R18" s="46">
        <f>'[7]1'!$L21</f>
        <v>2</v>
      </c>
      <c r="S18" s="57">
        <f t="shared" si="5"/>
        <v>100</v>
      </c>
      <c r="T18" s="46">
        <f>[12]VPO7!$L19+[13]VPO1!$T20</f>
        <v>1</v>
      </c>
      <c r="U18" s="31">
        <v>1</v>
      </c>
      <c r="V18" s="46">
        <f>[13]VPO1!$T20</f>
        <v>1</v>
      </c>
      <c r="W18" s="57">
        <f t="shared" si="6"/>
        <v>100</v>
      </c>
      <c r="X18" s="31">
        <v>0</v>
      </c>
      <c r="Y18" s="46">
        <f>[13]VPO1!$U20</f>
        <v>0</v>
      </c>
      <c r="Z18" s="57">
        <f t="shared" si="7"/>
        <v>0</v>
      </c>
      <c r="AA18" s="29"/>
      <c r="AB18" s="32"/>
    </row>
    <row r="19" spans="1:28" s="33" customFormat="1" ht="18" customHeight="1" x14ac:dyDescent="0.25">
      <c r="A19" s="52" t="s">
        <v>37</v>
      </c>
      <c r="B19" s="60">
        <v>14</v>
      </c>
      <c r="C19" s="85">
        <f>[12]VPO7!$L20+[12]VPO7!$J20-[12]VPO7!$K20+[13]VPO1!$B21</f>
        <v>12</v>
      </c>
      <c r="D19" s="57">
        <f t="shared" si="0"/>
        <v>85.714285714285708</v>
      </c>
      <c r="E19" s="60">
        <v>13</v>
      </c>
      <c r="F19" s="85">
        <f>[13]VPO1!$B21</f>
        <v>10</v>
      </c>
      <c r="G19" s="57">
        <f t="shared" si="1"/>
        <v>76.923076923076934</v>
      </c>
      <c r="H19" s="60">
        <v>4</v>
      </c>
      <c r="I19" s="85">
        <f>[13]VPO1!$E21+[12]VPO7!$D20</f>
        <v>5</v>
      </c>
      <c r="J19" s="57">
        <f t="shared" si="2"/>
        <v>125</v>
      </c>
      <c r="K19" s="60">
        <v>1</v>
      </c>
      <c r="L19" s="85">
        <f>[13]VPO1!$N21</f>
        <v>1</v>
      </c>
      <c r="M19" s="57">
        <f t="shared" si="3"/>
        <v>100</v>
      </c>
      <c r="N19" s="60">
        <v>0</v>
      </c>
      <c r="O19" s="85">
        <f>[13]VPO1!$R21+[13]VPO1!$S21+[12]VPO7!$G20</f>
        <v>0</v>
      </c>
      <c r="P19" s="57">
        <f t="shared" si="4"/>
        <v>0</v>
      </c>
      <c r="Q19" s="31">
        <v>13</v>
      </c>
      <c r="R19" s="46">
        <f>'[7]1'!$L22</f>
        <v>10</v>
      </c>
      <c r="S19" s="57">
        <f t="shared" si="5"/>
        <v>76.923076923076934</v>
      </c>
      <c r="T19" s="46">
        <f>[12]VPO7!$L20+[13]VPO1!$T21</f>
        <v>2</v>
      </c>
      <c r="U19" s="31">
        <v>5</v>
      </c>
      <c r="V19" s="46">
        <f>[13]VPO1!$T21</f>
        <v>2</v>
      </c>
      <c r="W19" s="57">
        <f t="shared" si="6"/>
        <v>40</v>
      </c>
      <c r="X19" s="31">
        <v>5</v>
      </c>
      <c r="Y19" s="46">
        <f>[13]VPO1!$U21</f>
        <v>1</v>
      </c>
      <c r="Z19" s="57">
        <f t="shared" si="7"/>
        <v>20</v>
      </c>
      <c r="AA19" s="29"/>
      <c r="AB19" s="32"/>
    </row>
    <row r="20" spans="1:28" s="33" customFormat="1" ht="18" customHeight="1" x14ac:dyDescent="0.25">
      <c r="A20" s="52" t="s">
        <v>38</v>
      </c>
      <c r="B20" s="60">
        <v>3</v>
      </c>
      <c r="C20" s="85">
        <f>[12]VPO7!$L21+[12]VPO7!$J21-[12]VPO7!$K21+[13]VPO1!$B22</f>
        <v>1</v>
      </c>
      <c r="D20" s="57">
        <f t="shared" si="0"/>
        <v>33.333333333333329</v>
      </c>
      <c r="E20" s="60">
        <v>3</v>
      </c>
      <c r="F20" s="85">
        <f>[13]VPO1!$B22</f>
        <v>1</v>
      </c>
      <c r="G20" s="57">
        <f t="shared" si="1"/>
        <v>33.333333333333329</v>
      </c>
      <c r="H20" s="60">
        <v>2</v>
      </c>
      <c r="I20" s="85">
        <f>[13]VPO1!$E22+[12]VPO7!$D21</f>
        <v>0</v>
      </c>
      <c r="J20" s="57">
        <f t="shared" si="2"/>
        <v>0</v>
      </c>
      <c r="K20" s="60">
        <v>0</v>
      </c>
      <c r="L20" s="85">
        <f>[13]VPO1!$N22</f>
        <v>0</v>
      </c>
      <c r="M20" s="57">
        <f t="shared" si="3"/>
        <v>0</v>
      </c>
      <c r="N20" s="60">
        <v>0</v>
      </c>
      <c r="O20" s="85">
        <f>[13]VPO1!$R22+[13]VPO1!$S22+[12]VPO7!$G21</f>
        <v>0</v>
      </c>
      <c r="P20" s="57">
        <f t="shared" si="4"/>
        <v>0</v>
      </c>
      <c r="Q20" s="31">
        <v>3</v>
      </c>
      <c r="R20" s="46">
        <f>'[7]1'!$L23</f>
        <v>1</v>
      </c>
      <c r="S20" s="57">
        <f t="shared" si="5"/>
        <v>33.333333333333329</v>
      </c>
      <c r="T20" s="46">
        <f>[12]VPO7!$L21+[13]VPO1!$T22</f>
        <v>1</v>
      </c>
      <c r="U20" s="31">
        <v>1</v>
      </c>
      <c r="V20" s="46">
        <f>[13]VPO1!$T22</f>
        <v>1</v>
      </c>
      <c r="W20" s="57">
        <f t="shared" si="6"/>
        <v>100</v>
      </c>
      <c r="X20" s="31">
        <v>1</v>
      </c>
      <c r="Y20" s="46">
        <f>[13]VPO1!$U22</f>
        <v>0</v>
      </c>
      <c r="Z20" s="57">
        <f t="shared" si="7"/>
        <v>0</v>
      </c>
      <c r="AA20" s="29"/>
      <c r="AB20" s="32"/>
    </row>
    <row r="21" spans="1:28" s="33" customFormat="1" ht="18" customHeight="1" x14ac:dyDescent="0.25">
      <c r="A21" s="52" t="s">
        <v>39</v>
      </c>
      <c r="B21" s="60">
        <v>5</v>
      </c>
      <c r="C21" s="85">
        <f>[12]VPO7!$L22+[12]VPO7!$J22-[12]VPO7!$K22+[13]VPO1!$B23</f>
        <v>2</v>
      </c>
      <c r="D21" s="57">
        <f t="shared" si="0"/>
        <v>40</v>
      </c>
      <c r="E21" s="60">
        <v>5</v>
      </c>
      <c r="F21" s="85">
        <f>[13]VPO1!$B23</f>
        <v>2</v>
      </c>
      <c r="G21" s="57">
        <f t="shared" si="1"/>
        <v>40</v>
      </c>
      <c r="H21" s="60">
        <v>1</v>
      </c>
      <c r="I21" s="85">
        <f>[13]VPO1!$E23+[12]VPO7!$D22</f>
        <v>0</v>
      </c>
      <c r="J21" s="57">
        <f t="shared" si="2"/>
        <v>0</v>
      </c>
      <c r="K21" s="60">
        <v>0</v>
      </c>
      <c r="L21" s="85">
        <f>[13]VPO1!$N23</f>
        <v>0</v>
      </c>
      <c r="M21" s="57">
        <f t="shared" si="3"/>
        <v>0</v>
      </c>
      <c r="N21" s="60">
        <v>0</v>
      </c>
      <c r="O21" s="85">
        <f>[13]VPO1!$R23+[13]VPO1!$S23+[12]VPO7!$G22</f>
        <v>0</v>
      </c>
      <c r="P21" s="57">
        <f t="shared" si="4"/>
        <v>0</v>
      </c>
      <c r="Q21" s="31">
        <v>4</v>
      </c>
      <c r="R21" s="46">
        <f>'[7]1'!$L24</f>
        <v>2</v>
      </c>
      <c r="S21" s="57">
        <f t="shared" si="5"/>
        <v>50</v>
      </c>
      <c r="T21" s="46">
        <f>[12]VPO7!$L22+[13]VPO1!$T23</f>
        <v>1</v>
      </c>
      <c r="U21" s="31">
        <v>1</v>
      </c>
      <c r="V21" s="46">
        <f>[13]VPO1!$T23</f>
        <v>1</v>
      </c>
      <c r="W21" s="57">
        <f t="shared" si="6"/>
        <v>100</v>
      </c>
      <c r="X21" s="31">
        <v>1</v>
      </c>
      <c r="Y21" s="46">
        <f>[13]VPO1!$U23</f>
        <v>1</v>
      </c>
      <c r="Z21" s="57">
        <f t="shared" si="7"/>
        <v>100</v>
      </c>
      <c r="AA21" s="29"/>
      <c r="AB21" s="32"/>
    </row>
    <row r="22" spans="1:28" s="33" customFormat="1" ht="18" customHeight="1" x14ac:dyDescent="0.25">
      <c r="A22" s="52" t="s">
        <v>40</v>
      </c>
      <c r="B22" s="61">
        <v>4</v>
      </c>
      <c r="C22" s="85">
        <f>[12]VPO7!$L23+[12]VPO7!$J23-[12]VPO7!$K23+[13]VPO1!$B24</f>
        <v>6</v>
      </c>
      <c r="D22" s="57">
        <f t="shared" si="0"/>
        <v>150</v>
      </c>
      <c r="E22" s="61">
        <v>4</v>
      </c>
      <c r="F22" s="85">
        <f>[13]VPO1!$B24</f>
        <v>6</v>
      </c>
      <c r="G22" s="57">
        <f t="shared" si="1"/>
        <v>150</v>
      </c>
      <c r="H22" s="61">
        <v>1</v>
      </c>
      <c r="I22" s="85">
        <f>[13]VPO1!$E24+[12]VPO7!$D23</f>
        <v>3</v>
      </c>
      <c r="J22" s="57">
        <f t="shared" si="2"/>
        <v>300</v>
      </c>
      <c r="K22" s="61">
        <v>0</v>
      </c>
      <c r="L22" s="85">
        <f>[13]VPO1!$N24</f>
        <v>0</v>
      </c>
      <c r="M22" s="57">
        <f t="shared" si="3"/>
        <v>0</v>
      </c>
      <c r="N22" s="61">
        <v>0</v>
      </c>
      <c r="O22" s="85">
        <f>[13]VPO1!$R24+[13]VPO1!$S24+[12]VPO7!$G23</f>
        <v>0</v>
      </c>
      <c r="P22" s="57">
        <f t="shared" si="4"/>
        <v>0</v>
      </c>
      <c r="Q22" s="31">
        <v>1</v>
      </c>
      <c r="R22" s="46">
        <f>'[7]1'!$L25</f>
        <v>6</v>
      </c>
      <c r="S22" s="57">
        <f t="shared" si="5"/>
        <v>600</v>
      </c>
      <c r="T22" s="46">
        <f>[12]VPO7!$L23+[13]VPO1!$T24</f>
        <v>2</v>
      </c>
      <c r="U22" s="31">
        <v>1</v>
      </c>
      <c r="V22" s="46">
        <f>[13]VPO1!$T24</f>
        <v>2</v>
      </c>
      <c r="W22" s="57">
        <f t="shared" si="6"/>
        <v>200</v>
      </c>
      <c r="X22" s="31">
        <v>1</v>
      </c>
      <c r="Y22" s="46">
        <f>[13]VPO1!$U24</f>
        <v>2</v>
      </c>
      <c r="Z22" s="57">
        <f t="shared" si="7"/>
        <v>200</v>
      </c>
      <c r="AA22" s="29"/>
      <c r="AB22" s="32"/>
    </row>
    <row r="23" spans="1:28" s="33" customFormat="1" ht="18" customHeight="1" x14ac:dyDescent="0.25">
      <c r="A23" s="52" t="s">
        <v>41</v>
      </c>
      <c r="B23" s="60">
        <v>12</v>
      </c>
      <c r="C23" s="85">
        <f>[12]VPO7!$L24+[12]VPO7!$J24-[12]VPO7!$K24+[13]VPO1!$B25</f>
        <v>8</v>
      </c>
      <c r="D23" s="57">
        <f t="shared" si="0"/>
        <v>66.666666666666657</v>
      </c>
      <c r="E23" s="60">
        <v>11</v>
      </c>
      <c r="F23" s="85">
        <f>[13]VPO1!$B25</f>
        <v>7</v>
      </c>
      <c r="G23" s="57">
        <f t="shared" si="1"/>
        <v>63.636363636363633</v>
      </c>
      <c r="H23" s="60">
        <v>3</v>
      </c>
      <c r="I23" s="85">
        <f>[13]VPO1!$E25+[12]VPO7!$D24</f>
        <v>4</v>
      </c>
      <c r="J23" s="57">
        <f t="shared" si="2"/>
        <v>133.33333333333331</v>
      </c>
      <c r="K23" s="60">
        <v>1</v>
      </c>
      <c r="L23" s="85">
        <f>[13]VPO1!$N25</f>
        <v>0</v>
      </c>
      <c r="M23" s="57">
        <f t="shared" si="3"/>
        <v>0</v>
      </c>
      <c r="N23" s="60">
        <v>1</v>
      </c>
      <c r="O23" s="85">
        <f>[13]VPO1!$R25+[13]VPO1!$S25+[12]VPO7!$G24</f>
        <v>2</v>
      </c>
      <c r="P23" s="57">
        <f t="shared" si="4"/>
        <v>200</v>
      </c>
      <c r="Q23" s="31">
        <v>10</v>
      </c>
      <c r="R23" s="46">
        <f>'[7]1'!$L26</f>
        <v>4</v>
      </c>
      <c r="S23" s="57">
        <f t="shared" si="5"/>
        <v>40</v>
      </c>
      <c r="T23" s="46">
        <f>[12]VPO7!$L24+[13]VPO1!$T25</f>
        <v>3</v>
      </c>
      <c r="U23" s="31">
        <v>4</v>
      </c>
      <c r="V23" s="46">
        <f>[13]VPO1!$T25</f>
        <v>3</v>
      </c>
      <c r="W23" s="57">
        <f t="shared" si="6"/>
        <v>75</v>
      </c>
      <c r="X23" s="31">
        <v>3</v>
      </c>
      <c r="Y23" s="46">
        <f>[13]VPO1!$U25</f>
        <v>3</v>
      </c>
      <c r="Z23" s="57">
        <f t="shared" si="7"/>
        <v>100</v>
      </c>
      <c r="AA23" s="29"/>
      <c r="AB23" s="32"/>
    </row>
    <row r="24" spans="1:28" s="33" customFormat="1" ht="18" customHeight="1" x14ac:dyDescent="0.25">
      <c r="A24" s="52" t="s">
        <v>42</v>
      </c>
      <c r="B24" s="60">
        <v>7</v>
      </c>
      <c r="C24" s="85">
        <f>[12]VPO7!$L25+[12]VPO7!$J25-[12]VPO7!$K25+[13]VPO1!$B26</f>
        <v>5</v>
      </c>
      <c r="D24" s="57">
        <f t="shared" si="0"/>
        <v>71.428571428571431</v>
      </c>
      <c r="E24" s="60">
        <v>6</v>
      </c>
      <c r="F24" s="85">
        <f>[13]VPO1!$B26</f>
        <v>4</v>
      </c>
      <c r="G24" s="57">
        <f t="shared" si="1"/>
        <v>66.666666666666657</v>
      </c>
      <c r="H24" s="60">
        <v>0</v>
      </c>
      <c r="I24" s="85">
        <f>[13]VPO1!$E26+[12]VPO7!$D25</f>
        <v>1</v>
      </c>
      <c r="J24" s="57">
        <f t="shared" si="2"/>
        <v>0</v>
      </c>
      <c r="K24" s="60">
        <v>0</v>
      </c>
      <c r="L24" s="85">
        <f>[13]VPO1!$N26</f>
        <v>0</v>
      </c>
      <c r="M24" s="57">
        <f t="shared" si="3"/>
        <v>0</v>
      </c>
      <c r="N24" s="60">
        <v>1</v>
      </c>
      <c r="O24" s="85">
        <f>[13]VPO1!$R26+[13]VPO1!$S26+[12]VPO7!$G25</f>
        <v>0</v>
      </c>
      <c r="P24" s="57">
        <f t="shared" si="4"/>
        <v>0</v>
      </c>
      <c r="Q24" s="31">
        <v>6</v>
      </c>
      <c r="R24" s="46">
        <f>'[7]1'!$L27</f>
        <v>4</v>
      </c>
      <c r="S24" s="57">
        <f t="shared" si="5"/>
        <v>66.666666666666657</v>
      </c>
      <c r="T24" s="46">
        <f>[12]VPO7!$L25+[13]VPO1!$T26</f>
        <v>0</v>
      </c>
      <c r="U24" s="31">
        <v>3</v>
      </c>
      <c r="V24" s="46">
        <f>[13]VPO1!$T26</f>
        <v>0</v>
      </c>
      <c r="W24" s="57">
        <f t="shared" si="6"/>
        <v>0</v>
      </c>
      <c r="X24" s="31">
        <v>0</v>
      </c>
      <c r="Y24" s="46">
        <f>[13]VPO1!$U26</f>
        <v>0</v>
      </c>
      <c r="Z24" s="57">
        <f t="shared" si="7"/>
        <v>0</v>
      </c>
      <c r="AA24" s="29"/>
      <c r="AB24" s="32"/>
    </row>
    <row r="25" spans="1:28" s="33" customFormat="1" ht="18" customHeight="1" x14ac:dyDescent="0.25">
      <c r="A25" s="53" t="s">
        <v>43</v>
      </c>
      <c r="B25" s="60">
        <v>1</v>
      </c>
      <c r="C25" s="85">
        <f>[12]VPO7!$L26+[12]VPO7!$J26-[12]VPO7!$K26+[13]VPO1!$B27</f>
        <v>2</v>
      </c>
      <c r="D25" s="57">
        <f t="shared" si="0"/>
        <v>200</v>
      </c>
      <c r="E25" s="60">
        <v>1</v>
      </c>
      <c r="F25" s="85">
        <f>[13]VPO1!$B27</f>
        <v>2</v>
      </c>
      <c r="G25" s="57">
        <f t="shared" si="1"/>
        <v>200</v>
      </c>
      <c r="H25" s="60">
        <v>0</v>
      </c>
      <c r="I25" s="85">
        <f>[13]VPO1!$E27+[12]VPO7!$D26</f>
        <v>0</v>
      </c>
      <c r="J25" s="57">
        <f t="shared" si="2"/>
        <v>0</v>
      </c>
      <c r="K25" s="60">
        <v>0</v>
      </c>
      <c r="L25" s="85">
        <f>[13]VPO1!$N27</f>
        <v>0</v>
      </c>
      <c r="M25" s="57">
        <f t="shared" si="3"/>
        <v>0</v>
      </c>
      <c r="N25" s="60">
        <v>0</v>
      </c>
      <c r="O25" s="85">
        <f>[13]VPO1!$R27+[13]VPO1!$S27+[12]VPO7!$G26</f>
        <v>1</v>
      </c>
      <c r="P25" s="57">
        <f t="shared" si="4"/>
        <v>0</v>
      </c>
      <c r="Q25" s="31">
        <v>1</v>
      </c>
      <c r="R25" s="46">
        <f>'[7]1'!$L28</f>
        <v>2</v>
      </c>
      <c r="S25" s="57">
        <f t="shared" si="5"/>
        <v>200</v>
      </c>
      <c r="T25" s="46">
        <f>[12]VPO7!$L26+[13]VPO1!$T27</f>
        <v>2</v>
      </c>
      <c r="U25" s="31">
        <v>0</v>
      </c>
      <c r="V25" s="46">
        <f>[13]VPO1!$T27</f>
        <v>2</v>
      </c>
      <c r="W25" s="57">
        <f t="shared" si="6"/>
        <v>0</v>
      </c>
      <c r="X25" s="31">
        <v>0</v>
      </c>
      <c r="Y25" s="46">
        <f>[13]VPO1!$U27</f>
        <v>2</v>
      </c>
      <c r="Z25" s="57">
        <f t="shared" si="7"/>
        <v>0</v>
      </c>
      <c r="AA25" s="29"/>
      <c r="AB25" s="32"/>
    </row>
    <row r="26" spans="1:28" s="33" customFormat="1" ht="18" customHeight="1" x14ac:dyDescent="0.25">
      <c r="A26" s="52" t="s">
        <v>44</v>
      </c>
      <c r="B26" s="60">
        <v>102</v>
      </c>
      <c r="C26" s="85">
        <f>[12]VPO7!$L27+[12]VPO7!$J27-[12]VPO7!$K27+[13]VPO1!$B28</f>
        <v>118</v>
      </c>
      <c r="D26" s="57">
        <f t="shared" si="0"/>
        <v>115.68627450980394</v>
      </c>
      <c r="E26" s="60">
        <v>59</v>
      </c>
      <c r="F26" s="85">
        <f>[13]VPO1!$B28</f>
        <v>68</v>
      </c>
      <c r="G26" s="57">
        <f t="shared" si="1"/>
        <v>115.2542372881356</v>
      </c>
      <c r="H26" s="60">
        <v>13</v>
      </c>
      <c r="I26" s="85">
        <f>[13]VPO1!$E28+[12]VPO7!$D27</f>
        <v>17</v>
      </c>
      <c r="J26" s="57">
        <f t="shared" si="2"/>
        <v>130.76923076923077</v>
      </c>
      <c r="K26" s="60">
        <v>3</v>
      </c>
      <c r="L26" s="85">
        <f>[13]VPO1!$N28</f>
        <v>4</v>
      </c>
      <c r="M26" s="57">
        <f t="shared" si="3"/>
        <v>133.33333333333331</v>
      </c>
      <c r="N26" s="60">
        <v>1</v>
      </c>
      <c r="O26" s="85">
        <f>[13]VPO1!$R28+[13]VPO1!$S28+[12]VPO7!$G27</f>
        <v>0</v>
      </c>
      <c r="P26" s="57">
        <f t="shared" si="4"/>
        <v>0</v>
      </c>
      <c r="Q26" s="31">
        <v>41</v>
      </c>
      <c r="R26" s="46">
        <f>'[7]1'!$L29</f>
        <v>45</v>
      </c>
      <c r="S26" s="57">
        <f t="shared" si="5"/>
        <v>109.75609756097562</v>
      </c>
      <c r="T26" s="46">
        <f>[12]VPO7!$L27+[13]VPO1!$T28</f>
        <v>21</v>
      </c>
      <c r="U26" s="31">
        <v>29</v>
      </c>
      <c r="V26" s="46">
        <f>[13]VPO1!$T28</f>
        <v>18</v>
      </c>
      <c r="W26" s="57">
        <f t="shared" si="6"/>
        <v>62.068965517241381</v>
      </c>
      <c r="X26" s="31">
        <v>21</v>
      </c>
      <c r="Y26" s="46">
        <f>[13]VPO1!$U28</f>
        <v>14</v>
      </c>
      <c r="Z26" s="57">
        <f t="shared" si="7"/>
        <v>66.666666666666657</v>
      </c>
      <c r="AA26" s="29"/>
      <c r="AB26" s="32"/>
    </row>
    <row r="27" spans="1:28" s="33" customFormat="1" ht="18" customHeight="1" x14ac:dyDescent="0.25">
      <c r="A27" s="52" t="s">
        <v>45</v>
      </c>
      <c r="B27" s="60">
        <v>25</v>
      </c>
      <c r="C27" s="85">
        <f>[12]VPO7!$L28+[12]VPO7!$J28-[12]VPO7!$K28+[13]VPO1!$B29</f>
        <v>20</v>
      </c>
      <c r="D27" s="57">
        <f t="shared" si="0"/>
        <v>80</v>
      </c>
      <c r="E27" s="60">
        <v>7</v>
      </c>
      <c r="F27" s="85">
        <f>[13]VPO1!$B29</f>
        <v>6</v>
      </c>
      <c r="G27" s="57">
        <f t="shared" si="1"/>
        <v>85.714285714285708</v>
      </c>
      <c r="H27" s="60">
        <v>7</v>
      </c>
      <c r="I27" s="85">
        <f>[13]VPO1!$E29+[12]VPO7!$D28</f>
        <v>1</v>
      </c>
      <c r="J27" s="57">
        <f t="shared" si="2"/>
        <v>14.285714285714285</v>
      </c>
      <c r="K27" s="60">
        <v>0</v>
      </c>
      <c r="L27" s="85">
        <f>[13]VPO1!$N29</f>
        <v>0</v>
      </c>
      <c r="M27" s="57">
        <f t="shared" si="3"/>
        <v>0</v>
      </c>
      <c r="N27" s="60">
        <v>0</v>
      </c>
      <c r="O27" s="85">
        <f>[13]VPO1!$R29+[13]VPO1!$S29+[12]VPO7!$G28</f>
        <v>1</v>
      </c>
      <c r="P27" s="57">
        <f t="shared" si="4"/>
        <v>0</v>
      </c>
      <c r="Q27" s="31">
        <v>7</v>
      </c>
      <c r="R27" s="46">
        <f>'[7]1'!$L30</f>
        <v>6</v>
      </c>
      <c r="S27" s="57">
        <f t="shared" si="5"/>
        <v>85.714285714285708</v>
      </c>
      <c r="T27" s="46">
        <f>[12]VPO7!$L28+[13]VPO1!$T29</f>
        <v>1</v>
      </c>
      <c r="U27" s="31">
        <v>1</v>
      </c>
      <c r="V27" s="46">
        <f>[13]VPO1!$T29</f>
        <v>1</v>
      </c>
      <c r="W27" s="57">
        <f t="shared" si="6"/>
        <v>100</v>
      </c>
      <c r="X27" s="31">
        <v>0</v>
      </c>
      <c r="Y27" s="46">
        <f>[13]VPO1!$U29</f>
        <v>1</v>
      </c>
      <c r="Z27" s="57">
        <f t="shared" si="7"/>
        <v>0</v>
      </c>
      <c r="AA27" s="29"/>
      <c r="AB27" s="32"/>
    </row>
    <row r="28" spans="1:28" s="33" customFormat="1" ht="18" customHeight="1" x14ac:dyDescent="0.25">
      <c r="A28" s="54" t="s">
        <v>46</v>
      </c>
      <c r="B28" s="60">
        <v>27</v>
      </c>
      <c r="C28" s="85">
        <f>[12]VPO7!$L29+[12]VPO7!$J29-[12]VPO7!$K29+[13]VPO1!$B30</f>
        <v>25</v>
      </c>
      <c r="D28" s="57">
        <f t="shared" si="0"/>
        <v>92.592592592592595</v>
      </c>
      <c r="E28" s="60">
        <v>22</v>
      </c>
      <c r="F28" s="85">
        <f>[13]VPO1!$B30</f>
        <v>20</v>
      </c>
      <c r="G28" s="57">
        <f t="shared" si="1"/>
        <v>90.909090909090907</v>
      </c>
      <c r="H28" s="60">
        <v>11</v>
      </c>
      <c r="I28" s="85">
        <f>[13]VPO1!$E30+[12]VPO7!$D29</f>
        <v>9</v>
      </c>
      <c r="J28" s="57">
        <f t="shared" si="2"/>
        <v>81.818181818181827</v>
      </c>
      <c r="K28" s="60">
        <v>1</v>
      </c>
      <c r="L28" s="85">
        <f>[13]VPO1!$N30</f>
        <v>1</v>
      </c>
      <c r="M28" s="57">
        <f t="shared" si="3"/>
        <v>100</v>
      </c>
      <c r="N28" s="60">
        <v>0</v>
      </c>
      <c r="O28" s="85">
        <f>[13]VPO1!$R30+[13]VPO1!$S30+[12]VPO7!$G29</f>
        <v>0</v>
      </c>
      <c r="P28" s="57">
        <f t="shared" si="4"/>
        <v>0</v>
      </c>
      <c r="Q28" s="31">
        <v>21</v>
      </c>
      <c r="R28" s="46">
        <f>'[7]1'!$L31</f>
        <v>19</v>
      </c>
      <c r="S28" s="57">
        <f t="shared" si="5"/>
        <v>90.476190476190482</v>
      </c>
      <c r="T28" s="46">
        <f>[12]VPO7!$L29+[13]VPO1!$T30</f>
        <v>4</v>
      </c>
      <c r="U28" s="31">
        <v>8</v>
      </c>
      <c r="V28" s="46">
        <f>[13]VPO1!$T30</f>
        <v>4</v>
      </c>
      <c r="W28" s="57">
        <f t="shared" si="6"/>
        <v>50</v>
      </c>
      <c r="X28" s="31">
        <v>6</v>
      </c>
      <c r="Y28" s="46">
        <f>[13]VPO1!$U30</f>
        <v>3</v>
      </c>
      <c r="Z28" s="57">
        <f t="shared" si="7"/>
        <v>50</v>
      </c>
      <c r="AA28" s="29"/>
      <c r="AB28" s="32"/>
    </row>
    <row r="29" spans="1:28" ht="57" customHeight="1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106" t="s">
        <v>77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8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8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8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1:23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1:23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1:23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1:23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1:23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1:23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1:23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1:23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1:23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1:23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1:23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1:23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1:23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1:23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1:23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1:23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1:23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1:23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1:23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1:23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1:23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1:23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1:23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1:23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1:23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1:23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1:23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1:23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1:23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1:23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1:23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1:23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1:23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1:23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1:23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1:23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1:23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1:23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1:23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1:23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1:23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1:23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1:23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1:23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1:23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1:23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1:23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1:23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1:23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1:23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1:23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1:23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</sheetData>
  <mergeCells count="39">
    <mergeCell ref="X4:X5"/>
    <mergeCell ref="Y4:Y5"/>
    <mergeCell ref="Z4:Z5"/>
    <mergeCell ref="T4:T5"/>
    <mergeCell ref="U4:U5"/>
    <mergeCell ref="V4:V5"/>
    <mergeCell ref="W4:W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29:Z29"/>
    <mergeCell ref="B1:M1"/>
    <mergeCell ref="V1:W1"/>
    <mergeCell ref="V2:W2"/>
    <mergeCell ref="X2:Y2"/>
    <mergeCell ref="N3:P3"/>
    <mergeCell ref="Q3:S3"/>
    <mergeCell ref="U3:W3"/>
    <mergeCell ref="X3:Z3"/>
    <mergeCell ref="S4:S5"/>
    <mergeCell ref="M4:M5"/>
    <mergeCell ref="N4:N5"/>
    <mergeCell ref="O4:O5"/>
    <mergeCell ref="P4:P5"/>
    <mergeCell ref="Q4:Q5"/>
    <mergeCell ref="R4:R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A12" sqref="A12:E13"/>
    </sheetView>
  </sheetViews>
  <sheetFormatPr defaultColWidth="8" defaultRowHeight="12.75" x14ac:dyDescent="0.2"/>
  <cols>
    <col min="1" max="1" width="60.85546875" style="2" customWidth="1"/>
    <col min="2" max="2" width="22.28515625" style="2" customWidth="1"/>
    <col min="3" max="3" width="22.5703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26.25" customHeight="1" x14ac:dyDescent="0.2">
      <c r="A1" s="94" t="s">
        <v>50</v>
      </c>
      <c r="B1" s="94"/>
      <c r="C1" s="94"/>
      <c r="D1" s="94"/>
      <c r="E1" s="94"/>
    </row>
    <row r="2" spans="1:11" ht="28.5" customHeight="1" x14ac:dyDescent="0.2">
      <c r="A2" s="94" t="s">
        <v>21</v>
      </c>
      <c r="B2" s="94"/>
      <c r="C2" s="94"/>
      <c r="D2" s="94"/>
      <c r="E2" s="94"/>
    </row>
    <row r="3" spans="1:11" s="3" customFormat="1" ht="23.25" customHeight="1" x14ac:dyDescent="0.25">
      <c r="A3" s="99" t="s">
        <v>0</v>
      </c>
      <c r="B3" s="95" t="s">
        <v>79</v>
      </c>
      <c r="C3" s="95" t="s">
        <v>80</v>
      </c>
      <c r="D3" s="97" t="s">
        <v>1</v>
      </c>
      <c r="E3" s="98"/>
    </row>
    <row r="4" spans="1:11" s="3" customFormat="1" ht="42" customHeight="1" x14ac:dyDescent="0.25">
      <c r="A4" s="100"/>
      <c r="B4" s="96"/>
      <c r="C4" s="96"/>
      <c r="D4" s="4" t="s">
        <v>2</v>
      </c>
      <c r="E4" s="5" t="s">
        <v>58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31.5" customHeight="1" x14ac:dyDescent="0.25">
      <c r="A6" s="9" t="s">
        <v>51</v>
      </c>
      <c r="B6" s="58">
        <f>'10'!B7</f>
        <v>27980</v>
      </c>
      <c r="C6" s="58">
        <f>'10'!C7</f>
        <v>24036</v>
      </c>
      <c r="D6" s="55">
        <f>IF(B6=0,0,C6/B6)*100</f>
        <v>85.904217298070051</v>
      </c>
      <c r="E6" s="49">
        <f>C6-B6</f>
        <v>-3944</v>
      </c>
      <c r="K6" s="11"/>
    </row>
    <row r="7" spans="1:11" s="3" customFormat="1" ht="31.5" customHeight="1" x14ac:dyDescent="0.25">
      <c r="A7" s="9" t="s">
        <v>52</v>
      </c>
      <c r="B7" s="58">
        <f>'10'!E7</f>
        <v>11300</v>
      </c>
      <c r="C7" s="58">
        <f>'10'!F7</f>
        <v>9748</v>
      </c>
      <c r="D7" s="55">
        <f t="shared" ref="D7:D11" si="0">IF(B7=0,0,C7/B7)*100</f>
        <v>86.26548672566372</v>
      </c>
      <c r="E7" s="49">
        <f t="shared" ref="E7:E11" si="1">C7-B7</f>
        <v>-1552</v>
      </c>
      <c r="K7" s="11"/>
    </row>
    <row r="8" spans="1:11" s="3" customFormat="1" ht="54.75" customHeight="1" x14ac:dyDescent="0.25">
      <c r="A8" s="12" t="s">
        <v>53</v>
      </c>
      <c r="B8" s="58">
        <f>'10'!H7</f>
        <v>5173</v>
      </c>
      <c r="C8" s="58">
        <f>'10'!I7</f>
        <v>3019</v>
      </c>
      <c r="D8" s="55">
        <f t="shared" si="0"/>
        <v>58.360719118499901</v>
      </c>
      <c r="E8" s="49">
        <f t="shared" si="1"/>
        <v>-2154</v>
      </c>
      <c r="K8" s="11"/>
    </row>
    <row r="9" spans="1:11" s="3" customFormat="1" ht="35.25" customHeight="1" x14ac:dyDescent="0.25">
      <c r="A9" s="13" t="s">
        <v>54</v>
      </c>
      <c r="B9" s="58">
        <f>'10'!K7</f>
        <v>431</v>
      </c>
      <c r="C9" s="58">
        <f>'10'!L7</f>
        <v>405</v>
      </c>
      <c r="D9" s="55">
        <f t="shared" si="0"/>
        <v>93.967517401392115</v>
      </c>
      <c r="E9" s="49">
        <f t="shared" si="1"/>
        <v>-26</v>
      </c>
      <c r="K9" s="11"/>
    </row>
    <row r="10" spans="1:11" s="3" customFormat="1" ht="45.75" customHeight="1" x14ac:dyDescent="0.25">
      <c r="A10" s="13" t="s">
        <v>17</v>
      </c>
      <c r="B10" s="58">
        <f>'10'!N7</f>
        <v>350</v>
      </c>
      <c r="C10" s="58">
        <f>'10'!O7</f>
        <v>352</v>
      </c>
      <c r="D10" s="55">
        <f t="shared" si="0"/>
        <v>100.57142857142858</v>
      </c>
      <c r="E10" s="49">
        <f t="shared" si="1"/>
        <v>2</v>
      </c>
      <c r="K10" s="11"/>
    </row>
    <row r="11" spans="1:11" s="3" customFormat="1" ht="55.5" customHeight="1" x14ac:dyDescent="0.25">
      <c r="A11" s="13" t="s">
        <v>55</v>
      </c>
      <c r="B11" s="58">
        <f>'10'!Q7</f>
        <v>9671</v>
      </c>
      <c r="C11" s="58">
        <f>'10'!R7</f>
        <v>8599</v>
      </c>
      <c r="D11" s="55">
        <f t="shared" si="0"/>
        <v>88.915313824837142</v>
      </c>
      <c r="E11" s="49">
        <f t="shared" si="1"/>
        <v>-1072</v>
      </c>
      <c r="K11" s="11"/>
    </row>
    <row r="12" spans="1:11" s="3" customFormat="1" ht="12.75" customHeight="1" x14ac:dyDescent="0.25">
      <c r="A12" s="101" t="s">
        <v>4</v>
      </c>
      <c r="B12" s="102"/>
      <c r="C12" s="102"/>
      <c r="D12" s="102"/>
      <c r="E12" s="102"/>
      <c r="K12" s="11"/>
    </row>
    <row r="13" spans="1:11" s="3" customFormat="1" ht="15" customHeight="1" x14ac:dyDescent="0.25">
      <c r="A13" s="103"/>
      <c r="B13" s="104"/>
      <c r="C13" s="104"/>
      <c r="D13" s="104"/>
      <c r="E13" s="104"/>
      <c r="K13" s="11"/>
    </row>
    <row r="14" spans="1:11" s="3" customFormat="1" ht="20.25" customHeight="1" x14ac:dyDescent="0.25">
      <c r="A14" s="99" t="s">
        <v>0</v>
      </c>
      <c r="B14" s="105" t="s">
        <v>81</v>
      </c>
      <c r="C14" s="105" t="s">
        <v>82</v>
      </c>
      <c r="D14" s="97" t="s">
        <v>1</v>
      </c>
      <c r="E14" s="98"/>
      <c r="K14" s="11"/>
    </row>
    <row r="15" spans="1:11" ht="35.25" customHeight="1" x14ac:dyDescent="0.2">
      <c r="A15" s="100"/>
      <c r="B15" s="105"/>
      <c r="C15" s="105"/>
      <c r="D15" s="4" t="s">
        <v>2</v>
      </c>
      <c r="E15" s="5" t="s">
        <v>58</v>
      </c>
      <c r="K15" s="11"/>
    </row>
    <row r="16" spans="1:11" ht="24" customHeight="1" x14ac:dyDescent="0.2">
      <c r="A16" s="9" t="s">
        <v>73</v>
      </c>
      <c r="B16" s="59" t="s">
        <v>74</v>
      </c>
      <c r="C16" s="59">
        <f>'10'!T7</f>
        <v>2468</v>
      </c>
      <c r="D16" s="91" t="s">
        <v>78</v>
      </c>
      <c r="E16" s="91" t="s">
        <v>78</v>
      </c>
      <c r="K16" s="11"/>
    </row>
    <row r="17" spans="1:11" ht="25.5" customHeight="1" x14ac:dyDescent="0.2">
      <c r="A17" s="1" t="s">
        <v>52</v>
      </c>
      <c r="B17" s="59">
        <f>'10'!U7</f>
        <v>3464</v>
      </c>
      <c r="C17" s="59">
        <f>'10'!V7</f>
        <v>2375</v>
      </c>
      <c r="D17" s="48">
        <f t="shared" ref="D17:D18" si="2">C17/B17%</f>
        <v>68.562355658198612</v>
      </c>
      <c r="E17" s="49">
        <f t="shared" ref="E17:E18" si="3">C17-B17</f>
        <v>-1089</v>
      </c>
      <c r="K17" s="11"/>
    </row>
    <row r="18" spans="1:11" ht="33.75" customHeight="1" x14ac:dyDescent="0.2">
      <c r="A18" s="1" t="s">
        <v>56</v>
      </c>
      <c r="B18" s="59">
        <f>'10'!X7</f>
        <v>2948</v>
      </c>
      <c r="C18" s="59">
        <f>'10'!Y7</f>
        <v>2012</v>
      </c>
      <c r="D18" s="48">
        <f t="shared" si="2"/>
        <v>68.249660786974218</v>
      </c>
      <c r="E18" s="49">
        <f t="shared" si="3"/>
        <v>-936</v>
      </c>
      <c r="K18" s="11"/>
    </row>
    <row r="19" spans="1:11" ht="53.25" customHeight="1" x14ac:dyDescent="0.2">
      <c r="A19" s="93" t="s">
        <v>75</v>
      </c>
      <c r="B19" s="93"/>
      <c r="C19" s="93"/>
      <c r="D19" s="93"/>
      <c r="E19" s="93"/>
    </row>
  </sheetData>
  <mergeCells count="12">
    <mergeCell ref="A19:E19"/>
    <mergeCell ref="A1:E1"/>
    <mergeCell ref="A3:A4"/>
    <mergeCell ref="B3:B4"/>
    <mergeCell ref="C3:C4"/>
    <mergeCell ref="D3:E3"/>
    <mergeCell ref="A14:A15"/>
    <mergeCell ref="B14:B15"/>
    <mergeCell ref="C14:C15"/>
    <mergeCell ref="D14:E14"/>
    <mergeCell ref="A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2022-01-13T10:44:16Z</cp:lastPrinted>
  <dcterms:created xsi:type="dcterms:W3CDTF">2020-12-10T10:35:03Z</dcterms:created>
  <dcterms:modified xsi:type="dcterms:W3CDTF">2022-01-17T10:45:30Z</dcterms:modified>
</cp:coreProperties>
</file>